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4CB5C6BC-964B-4EC3-B7DC-63A4293F4C45}" xr6:coauthVersionLast="47" xr6:coauthVersionMax="47" xr10:uidLastSave="{00000000-0000-0000-0000-000000000000}"/>
  <bookViews>
    <workbookView xWindow="28680" yWindow="-120" windowWidth="29040" windowHeight="15840" activeTab="3" xr2:uid="{E347044D-80E0-4088-98CE-668AA3D83E5E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  <sheet name="기계경비" sheetId="2" r:id="rId5"/>
  </sheets>
  <definedNames>
    <definedName name="_xlnm.Print_Area" localSheetId="4">기계경비!$A$1:$AD$113</definedName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5" l="1"/>
  <c r="J6" i="2"/>
  <c r="J8" i="5"/>
  <c r="H8" i="5"/>
  <c r="C4" i="4"/>
  <c r="B4" i="4"/>
  <c r="A4" i="4"/>
  <c r="C5" i="3" l="1"/>
  <c r="B5" i="3"/>
  <c r="V32" i="5"/>
  <c r="F7" i="5"/>
  <c r="AB5" i="2"/>
  <c r="AC5" i="2" s="1"/>
  <c r="D4" i="4"/>
  <c r="E5" i="3" s="1"/>
  <c r="K7" i="5"/>
  <c r="E8" i="5"/>
  <c r="K8" i="5" s="1"/>
  <c r="H7" i="5" l="1"/>
  <c r="J7" i="5"/>
  <c r="F8" i="5"/>
  <c r="L8" i="5" s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L7" i="5" l="1"/>
  <c r="T80" i="1"/>
  <c r="AC69" i="1"/>
  <c r="AC73" i="1" s="1"/>
  <c r="I88" i="1" l="1"/>
  <c r="I85" i="1"/>
  <c r="I91" i="1"/>
  <c r="AB16" i="1"/>
  <c r="Z16" i="1"/>
  <c r="AC12" i="1"/>
  <c r="AC16" i="1" s="1"/>
  <c r="AA8" i="2"/>
  <c r="AA4" i="2" s="1"/>
  <c r="G9" i="5" s="1"/>
  <c r="H9" i="5" s="1"/>
  <c r="H6" i="5" s="1"/>
  <c r="Z6" i="2"/>
  <c r="L20" i="1"/>
  <c r="N23" i="1" s="1"/>
  <c r="Q23" i="1"/>
  <c r="K23" i="1"/>
  <c r="H23" i="1"/>
  <c r="E24" i="1"/>
  <c r="AA12" i="1"/>
  <c r="AA16" i="1" s="1"/>
  <c r="AC6" i="2" l="1"/>
  <c r="AB4" i="2"/>
  <c r="I9" i="5" s="1"/>
  <c r="J9" i="5" s="1"/>
  <c r="J6" i="5" s="1"/>
  <c r="J7" i="2"/>
  <c r="Z7" i="2" s="1"/>
  <c r="Z4" i="2" s="1"/>
  <c r="E9" i="5" s="1"/>
  <c r="E88" i="1"/>
  <c r="O88" i="1" s="1"/>
  <c r="AA88" i="1" s="1"/>
  <c r="AA94" i="1" s="1"/>
  <c r="AA118" i="1" s="1"/>
  <c r="AA63" i="1" s="1"/>
  <c r="E31" i="1"/>
  <c r="AC8" i="2"/>
  <c r="T23" i="1"/>
  <c r="I34" i="1" s="1"/>
  <c r="K9" i="5" l="1"/>
  <c r="F9" i="5"/>
  <c r="AC7" i="2"/>
  <c r="AC4" i="2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L9" i="5" l="1"/>
  <c r="L6" i="5" s="1"/>
  <c r="F6" i="5"/>
  <c r="E4" i="4" s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<sst xmlns="http://schemas.openxmlformats.org/spreadsheetml/2006/main" count="187" uniqueCount="93">
  <si>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</si>
  <si>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</si>
  <si>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</si>
  <si>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</si>
  <si>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</si>
  <si>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</si>
  <si>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</si>
  <si>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</si>
  <si>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</si>
  <si>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</si>
  <si>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</si>
  <si>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</si>
  <si>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</si>
  <si>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</si>
  <si>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</si>
  <si>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</si>
  <si>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</si>
  <si>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</si>
  <si>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</si>
  <si>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</si>
  <si>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</si>
  <si>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</si>
  <si>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</si>
  <si>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</si>
  <si>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</si>
  <si>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</si>
  <si>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</si>
  <si>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</si>
  <si>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</si>
  <si>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</si>
  <si>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</si>
  <si>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</si>
  <si>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</si>
  <si>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</si>
  <si>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</si>
  <si>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</si>
  <si>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</si>
  <si>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</si>
  <si>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</si>
  <si>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</si>
  <si>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</si>
  <si>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</si>
  <si>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</si>
  <si>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</si>
  <si>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</si>
  <si>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</si>
  <si>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</si>
  <si>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주연료의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</si>
  <si>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</si>
  <si>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</si>
  <si>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</si>
  <si>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</si>
  <si>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</si>
  <si>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</si>
  <si>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</si>
  <si>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</si>
  <si>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</si>
  <si>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</si>
  <si>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</si>
  <si>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</si>
  <si>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</si>
  <si>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</si>
  <si>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</si>
  <si>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</si>
  <si>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</si>
  <si>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</si>
  <si>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</si>
  <si>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</si>
  <si>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</si>
  <si>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</si>
  <si>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</si>
  <si>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</si>
  <si>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</si>
  <si>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</si>
  <si>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손료</t>
    <phoneticPr fontId="3" type="noConversion"/>
  </si>
  <si>
    <t>1일시공량</t>
    <phoneticPr fontId="3" type="noConversion"/>
  </si>
  <si>
    <t>수량</t>
    <phoneticPr fontId="3" type="noConversion"/>
  </si>
  <si>
    <t>hr</t>
    <phoneticPr fontId="3" type="noConversion"/>
  </si>
  <si>
    <t xml:space="preserve"> 제    1 호표</t>
    <phoneticPr fontId="3" type="noConversion"/>
  </si>
  <si>
    <t>`</t>
    <phoneticPr fontId="3" type="noConversion"/>
  </si>
  <si>
    <t>1호표</t>
    <phoneticPr fontId="3" type="noConversion"/>
  </si>
  <si>
    <t>기</t>
    <phoneticPr fontId="3" type="noConversion"/>
  </si>
  <si>
    <t>적용단가</t>
    <phoneticPr fontId="3" type="noConversion"/>
  </si>
  <si>
    <t>부가세포함</t>
    <phoneticPr fontId="3" type="noConversion"/>
  </si>
  <si>
    <t>유대적용방법</t>
    <phoneticPr fontId="3" type="noConversion"/>
  </si>
  <si>
    <t>부가세를 빼줄려고 1.1을 나누어 줍니다.</t>
    <phoneticPr fontId="3" type="noConversion"/>
  </si>
  <si>
    <t>1537.78 / 1.1</t>
    <phoneticPr fontId="3" type="noConversion"/>
  </si>
  <si>
    <t>부대철골 설치</t>
    <phoneticPr fontId="3" type="noConversion"/>
  </si>
  <si>
    <t>TON</t>
    <phoneticPr fontId="3" type="noConversion"/>
  </si>
  <si>
    <t>철골공</t>
    <phoneticPr fontId="3" type="noConversion"/>
  </si>
  <si>
    <t>특별인부</t>
    <phoneticPr fontId="3" type="noConversion"/>
  </si>
  <si>
    <t>크레인</t>
    <phoneticPr fontId="3" type="noConversion"/>
  </si>
  <si>
    <t>50TON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</si>
</sst>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.##"/>
    <numFmt numFmtId="177" formatCode="#,##0.#######"/>
    <numFmt numFmtId="178" formatCode="0.#######;\-0.#######;#"/>
    <numFmt numFmtId="179" formatCode="#,##0_);[Red]\(#,##0\)"/>
    <numFmt numFmtId="180" formatCode="0.000"/>
    <numFmt numFmtId="181" formatCode="#,##0.0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0" fontId="0" fillId="2" borderId="0" xfId="0" applyFill="1" applyAlignment="1">
      <alignment shrinkToFit="1"/>
    </xf>
    <xf numFmtId="49" fontId="14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0" fontId="2" fillId="2" borderId="0" xfId="0" applyFont="1" applyFill="1" applyAlignment="1">
      <alignment shrinkToFit="1"/>
    </xf>
    <xf numFmtId="176" fontId="11" fillId="2" borderId="28" xfId="0" applyNumberFormat="1" applyFont="1" applyFill="1" applyBorder="1">
      <alignment vertical="center"/>
    </xf>
    <xf numFmtId="41" fontId="26" fillId="2" borderId="1" xfId="1" applyFont="1" applyFill="1" applyBorder="1" applyAlignment="1">
      <alignment horizontal="right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shrinkToFit="1"/>
    </xf>
    <xf numFmtId="0" fontId="27" fillId="2" borderId="0" xfId="0" applyFont="1" applyFill="1" applyAlignment="1">
      <alignment shrinkToFit="1"/>
    </xf>
    <xf numFmtId="41" fontId="26" fillId="2" borderId="1" xfId="1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41" fontId="21" fillId="2" borderId="36" xfId="1" applyFont="1" applyFill="1" applyBorder="1" applyAlignment="1">
      <alignment vertical="center" shrinkToFit="1"/>
    </xf>
    <xf numFmtId="41" fontId="22" fillId="2" borderId="36" xfId="1" applyFont="1" applyFill="1" applyBorder="1" applyAlignment="1">
      <alignment vertical="center" shrinkToFit="1"/>
    </xf>
    <xf numFmtId="41" fontId="20" fillId="2" borderId="37" xfId="1" applyFont="1" applyFill="1" applyBorder="1" applyAlignment="1">
      <alignment horizontal="center" vertical="center" shrinkToFit="1"/>
    </xf>
    <xf numFmtId="41" fontId="14" fillId="2" borderId="37" xfId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center" vertical="center" shrinkToFit="1"/>
    </xf>
    <xf numFmtId="41" fontId="17" fillId="2" borderId="0" xfId="1" applyFont="1" applyFill="1" applyAlignment="1">
      <alignment horizontal="center" vertical="center"/>
    </xf>
    <xf numFmtId="41" fontId="16" fillId="2" borderId="0" xfId="1" applyFont="1" applyFill="1" applyAlignment="1">
      <alignment shrinkToFit="1"/>
    </xf>
    <xf numFmtId="41" fontId="18" fillId="2" borderId="0" xfId="1" applyFont="1" applyFill="1" applyAlignment="1">
      <alignment horizontal="left" vertical="center"/>
    </xf>
    <xf numFmtId="41" fontId="24" fillId="2" borderId="0" xfId="1" applyFont="1" applyFill="1" applyAlignment="1">
      <alignment shrinkToFit="1"/>
    </xf>
    <xf numFmtId="41" fontId="19" fillId="2" borderId="0" xfId="1" applyFont="1" applyFill="1" applyAlignment="1">
      <alignment horizontal="left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5" fillId="2" borderId="0" xfId="1" applyFont="1" applyFill="1" applyAlignment="1">
      <alignment shrinkToFit="1"/>
    </xf>
    <xf numFmtId="179" fontId="18" fillId="2" borderId="1" xfId="1" applyNumberFormat="1" applyFont="1" applyFill="1" applyBorder="1" applyAlignment="1">
      <alignment horizontal="left" vertical="center" shrinkToFit="1"/>
    </xf>
    <xf numFmtId="179" fontId="18" fillId="2" borderId="1" xfId="1" applyNumberFormat="1" applyFont="1" applyFill="1" applyBorder="1" applyAlignment="1">
      <alignment horizontal="left" vertical="center" indent="1" shrinkToFit="1"/>
    </xf>
    <xf numFmtId="179" fontId="18" fillId="2" borderId="1" xfId="1" applyNumberFormat="1" applyFont="1" applyFill="1" applyBorder="1" applyAlignment="1">
      <alignment horizontal="center" vertical="center" shrinkToFit="1"/>
    </xf>
    <xf numFmtId="41" fontId="18" fillId="2" borderId="1" xfId="1" applyFont="1" applyFill="1" applyBorder="1" applyAlignment="1">
      <alignment horizontal="center" vertical="center" shrinkToFit="1"/>
    </xf>
    <xf numFmtId="179" fontId="18" fillId="2" borderId="1" xfId="1" applyNumberFormat="1" applyFont="1" applyFill="1" applyBorder="1" applyAlignment="1">
      <alignment horizontal="right" vertical="center" shrinkToFit="1"/>
    </xf>
    <xf numFmtId="3" fontId="18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0" fontId="26" fillId="2" borderId="1" xfId="1" applyNumberFormat="1" applyFont="1" applyFill="1" applyBorder="1" applyAlignment="1">
      <alignment vertical="center" shrinkToFit="1"/>
    </xf>
    <xf numFmtId="41" fontId="26" fillId="2" borderId="1" xfId="1" applyFont="1" applyFill="1" applyBorder="1" applyAlignment="1">
      <alignment horizontal="left" vertical="center" shrinkToFit="1"/>
    </xf>
    <xf numFmtId="41" fontId="26" fillId="2" borderId="1" xfId="1" applyFont="1" applyFill="1" applyBorder="1" applyAlignment="1">
      <alignment horizontal="center" vertical="center" shrinkToFit="1"/>
    </xf>
    <xf numFmtId="3" fontId="10" fillId="2" borderId="24" xfId="0" applyNumberFormat="1" applyFont="1" applyFill="1" applyBorder="1" applyAlignment="1">
      <alignment horizontal="left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shrinkToFit="1"/>
    </xf>
    <xf numFmtId="0" fontId="20" fillId="2" borderId="37" xfId="0" applyFont="1" applyFill="1" applyBorder="1" applyAlignment="1">
      <alignment horizontal="left" vertical="center" shrinkToFit="1"/>
    </xf>
    <xf numFmtId="0" fontId="14" fillId="2" borderId="37" xfId="0" applyFont="1" applyFill="1" applyBorder="1" applyAlignment="1">
      <alignment horizontal="left" vertical="center" shrinkToFit="1"/>
    </xf>
    <xf numFmtId="0" fontId="14" fillId="2" borderId="37" xfId="1" applyNumberFormat="1" applyFont="1" applyFill="1" applyBorder="1" applyAlignment="1">
      <alignment horizontal="right" vertical="center" shrinkToFit="1"/>
    </xf>
    <xf numFmtId="0" fontId="14" fillId="2" borderId="37" xfId="1" applyNumberFormat="1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right" vertical="center" shrinkToFit="1"/>
    </xf>
    <xf numFmtId="3" fontId="14" fillId="2" borderId="37" xfId="0" applyNumberFormat="1" applyFont="1" applyFill="1" applyBorder="1" applyAlignment="1">
      <alignment horizontal="left" vertical="center" shrinkToFit="1"/>
    </xf>
    <xf numFmtId="3" fontId="14" fillId="2" borderId="37" xfId="0" applyNumberFormat="1" applyFont="1" applyFill="1" applyBorder="1" applyAlignment="1">
      <alignment horizontal="center" vertical="center" shrinkToFit="1"/>
    </xf>
    <xf numFmtId="180" fontId="14" fillId="2" borderId="37" xfId="0" applyNumberFormat="1" applyFont="1" applyFill="1" applyBorder="1" applyAlignment="1">
      <alignment horizontal="center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8" xfId="0" applyNumberFormat="1" applyFont="1" applyFill="1" applyBorder="1" applyAlignment="1">
      <alignment horizontal="left" vertical="center"/>
    </xf>
    <xf numFmtId="3" fontId="11" fillId="2" borderId="39" xfId="0" applyNumberFormat="1" applyFont="1" applyFill="1" applyBorder="1" applyAlignment="1">
      <alignment horizontal="left" vertical="center"/>
    </xf>
    <xf numFmtId="176" fontId="11" fillId="2" borderId="40" xfId="0" applyNumberFormat="1" applyFont="1" applyFill="1" applyBorder="1">
      <alignment vertical="center"/>
    </xf>
    <xf numFmtId="3" fontId="11" fillId="2" borderId="41" xfId="0" applyNumberFormat="1" applyFont="1" applyFill="1" applyBorder="1">
      <alignment vertical="center"/>
    </xf>
    <xf numFmtId="3" fontId="11" fillId="2" borderId="42" xfId="0" applyNumberFormat="1" applyFont="1" applyFill="1" applyBorder="1">
      <alignment vertical="center"/>
    </xf>
    <xf numFmtId="176" fontId="11" fillId="2" borderId="39" xfId="0" applyNumberFormat="1" applyFont="1" applyFill="1" applyBorder="1">
      <alignment vertical="center"/>
    </xf>
    <xf numFmtId="3" fontId="11" fillId="2" borderId="39" xfId="0" applyNumberFormat="1" applyFont="1" applyFill="1" applyBorder="1" applyAlignment="1">
      <alignment horizontal="right" vertical="center"/>
    </xf>
    <xf numFmtId="3" fontId="11" fillId="2" borderId="43" xfId="0" applyNumberFormat="1" applyFont="1" applyFill="1" applyBorder="1" applyAlignment="1">
      <alignment horizontal="left" vertical="center"/>
    </xf>
    <xf numFmtId="49" fontId="20" fillId="2" borderId="9" xfId="0" applyNumberFormat="1" applyFont="1" applyFill="1" applyBorder="1" applyAlignment="1">
      <alignment horizontal="center" vertical="center" shrinkToFit="1"/>
    </xf>
    <xf numFmtId="0" fontId="20" fillId="2" borderId="44" xfId="0" applyFont="1" applyFill="1" applyBorder="1" applyAlignment="1">
      <alignment horizontal="left" vertical="center" shrinkToFit="1"/>
    </xf>
    <xf numFmtId="0" fontId="20" fillId="2" borderId="44" xfId="0" applyFont="1" applyFill="1" applyBorder="1" applyAlignment="1">
      <alignment horizontal="center" vertical="center" shrinkToFit="1"/>
    </xf>
    <xf numFmtId="0" fontId="21" fillId="2" borderId="44" xfId="0" applyFont="1" applyFill="1" applyBorder="1" applyAlignment="1">
      <alignment horizontal="center" vertical="center" shrinkToFit="1"/>
    </xf>
    <xf numFmtId="41" fontId="21" fillId="2" borderId="44" xfId="1" applyFont="1" applyFill="1" applyBorder="1" applyAlignment="1">
      <alignment vertical="center" shrinkToFit="1"/>
    </xf>
    <xf numFmtId="41" fontId="20" fillId="2" borderId="44" xfId="1" applyFont="1" applyFill="1" applyBorder="1" applyAlignment="1">
      <alignment horizontal="center" vertical="center" shrinkToFit="1"/>
    </xf>
    <xf numFmtId="0" fontId="26" fillId="2" borderId="1" xfId="1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left" vertical="center" shrinkToFit="1"/>
    </xf>
    <xf numFmtId="178" fontId="14" fillId="2" borderId="0" xfId="0" applyNumberFormat="1" applyFont="1" applyFill="1" applyAlignment="1">
      <alignment horizontal="right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41" fontId="14" fillId="2" borderId="0" xfId="1" applyFont="1" applyFill="1" applyBorder="1" applyAlignment="1">
      <alignment horizontal="right" vertical="center" shrinkToFit="1"/>
    </xf>
    <xf numFmtId="41" fontId="14" fillId="2" borderId="0" xfId="1" applyFont="1" applyFill="1" applyBorder="1" applyAlignment="1">
      <alignment horizontal="center" vertical="center" shrinkToFit="1"/>
    </xf>
    <xf numFmtId="0" fontId="14" fillId="2" borderId="44" xfId="0" applyFont="1" applyFill="1" applyBorder="1" applyAlignment="1">
      <alignment horizontal="left" vertical="center" shrinkToFit="1"/>
    </xf>
    <xf numFmtId="0" fontId="14" fillId="2" borderId="44" xfId="0" applyFont="1" applyFill="1" applyBorder="1" applyAlignment="1">
      <alignment horizontal="center" vertical="center" shrinkToFit="1"/>
    </xf>
    <xf numFmtId="0" fontId="22" fillId="2" borderId="44" xfId="0" applyFont="1" applyFill="1" applyBorder="1" applyAlignment="1">
      <alignment horizontal="center" vertical="center" shrinkToFit="1"/>
    </xf>
    <xf numFmtId="41" fontId="22" fillId="2" borderId="44" xfId="1" applyFont="1" applyFill="1" applyBorder="1" applyAlignment="1">
      <alignment vertical="center" shrinkToFit="1"/>
    </xf>
    <xf numFmtId="41" fontId="14" fillId="2" borderId="44" xfId="1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left" vertical="center" shrinkToFit="1"/>
    </xf>
    <xf numFmtId="0" fontId="30" fillId="2" borderId="37" xfId="0" applyFont="1" applyFill="1" applyBorder="1" applyAlignment="1">
      <alignment horizontal="center" vertical="center" shrinkToFit="1"/>
    </xf>
    <xf numFmtId="3" fontId="14" fillId="2" borderId="44" xfId="0" applyNumberFormat="1" applyFont="1" applyFill="1" applyBorder="1" applyAlignment="1">
      <alignment horizontal="left" vertical="center" shrinkToFit="1"/>
    </xf>
    <xf numFmtId="3" fontId="14" fillId="2" borderId="44" xfId="0" applyNumberFormat="1" applyFont="1" applyFill="1" applyBorder="1" applyAlignment="1">
      <alignment horizontal="center" vertical="center" shrinkToFit="1"/>
    </xf>
    <xf numFmtId="41" fontId="14" fillId="2" borderId="44" xfId="1" applyFont="1" applyFill="1" applyBorder="1" applyAlignment="1">
      <alignment horizontal="right" vertical="center" shrinkToFit="1"/>
    </xf>
    <xf numFmtId="181" fontId="14" fillId="2" borderId="44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41" fontId="23" fillId="2" borderId="1" xfId="1" applyFont="1" applyFill="1" applyBorder="1" applyAlignment="1">
      <alignment horizontal="center" vertical="center" shrinkToFit="1"/>
    </xf>
    <xf numFmtId="41" fontId="24" fillId="2" borderId="1" xfId="1" applyFont="1" applyFill="1" applyBorder="1" applyAlignment="1"/>
    <xf numFmtId="41" fontId="15" fillId="2" borderId="0" xfId="1" applyFont="1" applyFill="1" applyAlignment="1">
      <alignment horizontal="center" vertical="center" shrinkToFit="1"/>
    </xf>
    <xf numFmtId="41" fontId="16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shrinkToFit="1"/>
    </xf>
    <xf numFmtId="0" fontId="29" fillId="2" borderId="0" xfId="0" applyFont="1" applyFill="1" applyAlignment="1">
      <alignment shrinkToFit="1"/>
    </xf>
    <xf numFmtId="49" fontId="13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20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177" fontId="11" fillId="2" borderId="28" xfId="0" applyNumberFormat="1" applyFont="1" applyFill="1" applyBorder="1">
      <alignment vertical="center"/>
    </xf>
    <xf numFmtId="3" fontId="11" fillId="2" borderId="32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3" fontId="11" fillId="2" borderId="28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 shrinkToFit="1"/>
    </xf>
    <xf numFmtId="0" fontId="31" fillId="2" borderId="37" xfId="0" applyFont="1" applyFill="1" applyBorder="1" applyAlignment="1">
      <alignment horizontal="center" vertical="center" shrinkToFit="1"/>
    </xf>
    <xf numFmtId="41" fontId="31" fillId="2" borderId="37" xfId="1" applyFont="1" applyFill="1" applyBorder="1" applyAlignment="1">
      <alignment horizontal="right" vertical="center" shrinkToFit="1"/>
    </xf>
    <xf numFmtId="0" fontId="32" fillId="2" borderId="0" xfId="0" applyFont="1" applyFill="1" applyAlignment="1">
      <alignment shrinkToFit="1"/>
    </xf>
    <xf numFmtId="41" fontId="31" fillId="4" borderId="37" xfId="1" applyFont="1" applyFill="1" applyBorder="1" applyAlignment="1">
      <alignment horizontal="right" vertical="center" shrinkToFit="1"/>
    </xf>
    <xf numFmtId="2" fontId="14" fillId="2" borderId="37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3">
    <dxf>
      <numFmt numFmtId="182" formatCode="#,###"/>
    </dxf>
    <dxf>
      <numFmt numFmtId="182" formatCode="#,###"/>
    </dxf>
    <dxf>
      <numFmt numFmtId="182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356153</xdr:colOff>
      <xdr:row>9</xdr:row>
      <xdr:rowOff>33131</xdr:rowOff>
    </xdr:from>
    <xdr:to>
      <xdr:col>1</xdr:col>
      <xdr:colOff>1209262</xdr:colOff>
      <xdr:row>31</xdr:row>
      <xdr:rowOff>91110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BC876769-6256-7229-D2A6-16E168EFC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153" y="2401957"/>
          <a:ext cx="3851413" cy="5706718"/>
        </a:xfrm>
        <a:prstGeom prst="rect">
          <a:avLst/>
        </a:prstGeom>
      </xdr:spPr>
    </xdr:pic>
    <xdr:clientData/>
  </xdr:twoCellAnchor>
  <xdr:twoCellAnchor editAs="oneCell">
    <xdr:from>
      <xdr:col>6</xdr:col>
      <xdr:colOff>26919</xdr:colOff>
      <xdr:row>10</xdr:row>
      <xdr:rowOff>139835</xdr:rowOff>
    </xdr:from>
    <xdr:to>
      <xdr:col>11</xdr:col>
      <xdr:colOff>527741</xdr:colOff>
      <xdr:row>30</xdr:row>
      <xdr:rowOff>121477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5453" y="3017042"/>
          <a:ext cx="4534167" cy="5105435"/>
        </a:xfrm>
        <a:prstGeom prst="rect">
          <a:avLst/>
        </a:prstGeom>
      </xdr:spPr>
    </xdr:pic>
    <xdr:clientData/>
  </xdr:twoCellAnchor>
  <xdr:twoCellAnchor>
    <xdr:from>
      <xdr:col>0</xdr:col>
      <xdr:colOff>571760</xdr:colOff>
      <xdr:row>11</xdr:row>
      <xdr:rowOff>142700</xdr:rowOff>
    </xdr:from>
    <xdr:to>
      <xdr:col>1</xdr:col>
      <xdr:colOff>1143000</xdr:colOff>
      <xdr:row>16</xdr:row>
      <xdr:rowOff>74544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id="{A1A0A36C-8AF3-44F6-AD35-B8B124BB9564}"/>
            </a:ext>
          </a:extLst>
        </xdr:cNvPr>
        <xdr:cNvSpPr/>
      </xdr:nvSpPr>
      <xdr:spPr>
        <a:xfrm>
          <a:off x="571760" y="3025048"/>
          <a:ext cx="3569544" cy="121564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156969</xdr:colOff>
      <xdr:row>23</xdr:row>
      <xdr:rowOff>4969</xdr:rowOff>
    </xdr:from>
    <xdr:to>
      <xdr:col>9</xdr:col>
      <xdr:colOff>214947</xdr:colOff>
      <xdr:row>23</xdr:row>
      <xdr:rowOff>251220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FF6A68CE-53C9-4192-886D-1E2A83BABB2B}"/>
            </a:ext>
          </a:extLst>
        </xdr:cNvPr>
        <xdr:cNvSpPr/>
      </xdr:nvSpPr>
      <xdr:spPr>
        <a:xfrm>
          <a:off x="7875503" y="5956452"/>
          <a:ext cx="2455651" cy="24625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</xdr:col>
      <xdr:colOff>105731</xdr:colOff>
      <xdr:row>16</xdr:row>
      <xdr:rowOff>12852</xdr:rowOff>
    </xdr:from>
    <xdr:to>
      <xdr:col>9</xdr:col>
      <xdr:colOff>163709</xdr:colOff>
      <xdr:row>17</xdr:row>
      <xdr:rowOff>2913</xdr:rowOff>
    </xdr:to>
    <xdr:sp macro="" textlink="">
      <xdr:nvSpPr>
        <xdr:cNvPr id="17" name="직사각형 16">
          <a:extLst>
            <a:ext uri="{FF2B5EF4-FFF2-40B4-BE49-F238E27FC236}">
              <a16:creationId xmlns:a16="http://schemas.microsoft.com/office/drawing/2014/main" id="{11AD52E8-D46E-484D-9185-7A75DFB6A814}"/>
            </a:ext>
          </a:extLst>
        </xdr:cNvPr>
        <xdr:cNvSpPr/>
      </xdr:nvSpPr>
      <xdr:spPr>
        <a:xfrm>
          <a:off x="7824265" y="4171007"/>
          <a:ext cx="2455651" cy="24625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73270</xdr:colOff>
      <xdr:row>28</xdr:row>
      <xdr:rowOff>146537</xdr:rowOff>
    </xdr:from>
    <xdr:to>
      <xdr:col>25</xdr:col>
      <xdr:colOff>439617</xdr:colOff>
      <xdr:row>51</xdr:row>
      <xdr:rowOff>33436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2DACA36F-C7B3-1853-32AC-D4C0FE085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8" y="6923941"/>
          <a:ext cx="6755424" cy="5448033"/>
        </a:xfrm>
        <a:prstGeom prst="rect">
          <a:avLst/>
        </a:prstGeom>
      </xdr:spPr>
    </xdr:pic>
    <xdr:clientData/>
  </xdr:twoCellAnchor>
  <xdr:twoCellAnchor>
    <xdr:from>
      <xdr:col>10</xdr:col>
      <xdr:colOff>26874</xdr:colOff>
      <xdr:row>54</xdr:row>
      <xdr:rowOff>229190</xdr:rowOff>
    </xdr:from>
    <xdr:to>
      <xdr:col>29</xdr:col>
      <xdr:colOff>87924</xdr:colOff>
      <xdr:row>81</xdr:row>
      <xdr:rowOff>21981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8874" y="13293094"/>
          <a:ext cx="4611069" cy="5881464"/>
        </a:xfrm>
        <a:prstGeom prst="rect">
          <a:avLst/>
        </a:prstGeom>
      </xdr:spPr>
    </xdr:pic>
    <xdr:clientData/>
  </xdr:twoCellAnchor>
  <xdr:twoCellAnchor>
    <xdr:from>
      <xdr:col>12</xdr:col>
      <xdr:colOff>7553</xdr:colOff>
      <xdr:row>67</xdr:row>
      <xdr:rowOff>65380</xdr:rowOff>
    </xdr:from>
    <xdr:to>
      <xdr:col>17</xdr:col>
      <xdr:colOff>9918</xdr:colOff>
      <xdr:row>68</xdr:row>
      <xdr:rowOff>210508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828668" y="16243226"/>
          <a:ext cx="625154" cy="35760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41741</xdr:colOff>
      <xdr:row>54</xdr:row>
      <xdr:rowOff>151802</xdr:rowOff>
    </xdr:from>
    <xdr:to>
      <xdr:col>6</xdr:col>
      <xdr:colOff>102577</xdr:colOff>
      <xdr:row>79</xdr:row>
      <xdr:rowOff>7327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41" y="13215706"/>
          <a:ext cx="4075990" cy="5519236"/>
        </a:xfrm>
        <a:prstGeom prst="rect">
          <a:avLst/>
        </a:prstGeom>
      </xdr:spPr>
    </xdr:pic>
    <xdr:clientData/>
  </xdr:twoCellAnchor>
  <xdr:twoCellAnchor>
    <xdr:from>
      <xdr:col>1</xdr:col>
      <xdr:colOff>112827</xdr:colOff>
      <xdr:row>67</xdr:row>
      <xdr:rowOff>19411</xdr:rowOff>
    </xdr:from>
    <xdr:to>
      <xdr:col>2</xdr:col>
      <xdr:colOff>285750</xdr:colOff>
      <xdr:row>67</xdr:row>
      <xdr:rowOff>182216</xdr:rowOff>
    </xdr:to>
    <xdr:sp macro="" textlink="">
      <xdr:nvSpPr>
        <xdr:cNvPr id="20" name="직사각형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62523" y="16079389"/>
          <a:ext cx="2094488" cy="16280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1393903</xdr:colOff>
      <xdr:row>86</xdr:row>
      <xdr:rowOff>35284</xdr:rowOff>
    </xdr:from>
    <xdr:to>
      <xdr:col>2</xdr:col>
      <xdr:colOff>857063</xdr:colOff>
      <xdr:row>86</xdr:row>
      <xdr:rowOff>157975</xdr:rowOff>
    </xdr:to>
    <xdr:sp macro="" textlink="">
      <xdr:nvSpPr>
        <xdr:cNvPr id="41" name="직사각형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440366" y="19870516"/>
          <a:ext cx="1386746" cy="12269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17</xdr:col>
      <xdr:colOff>87480</xdr:colOff>
      <xdr:row>66</xdr:row>
      <xdr:rowOff>209792</xdr:rowOff>
    </xdr:from>
    <xdr:to>
      <xdr:col>25</xdr:col>
      <xdr:colOff>43962</xdr:colOff>
      <xdr:row>67</xdr:row>
      <xdr:rowOff>146538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531384" y="16175157"/>
          <a:ext cx="952943" cy="14922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997795</xdr:colOff>
      <xdr:row>41</xdr:row>
      <xdr:rowOff>55948</xdr:rowOff>
    </xdr:from>
    <xdr:to>
      <xdr:col>2</xdr:col>
      <xdr:colOff>19432</xdr:colOff>
      <xdr:row>42</xdr:row>
      <xdr:rowOff>16566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1049083" y="9976602"/>
          <a:ext cx="948618" cy="20240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1642688</xdr:colOff>
      <xdr:row>54</xdr:row>
      <xdr:rowOff>196660</xdr:rowOff>
    </xdr:from>
    <xdr:to>
      <xdr:col>2</xdr:col>
      <xdr:colOff>263769</xdr:colOff>
      <xdr:row>56</xdr:row>
      <xdr:rowOff>95250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1693976" y="13260564"/>
          <a:ext cx="548062" cy="38216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23</xdr:col>
      <xdr:colOff>107673</xdr:colOff>
      <xdr:row>83</xdr:row>
      <xdr:rowOff>171706</xdr:rowOff>
    </xdr:from>
    <xdr:to>
      <xdr:col>29</xdr:col>
      <xdr:colOff>579782</xdr:colOff>
      <xdr:row>103</xdr:row>
      <xdr:rowOff>73906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904931D-6DC3-3C75-A5A5-58F3FEF40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98923" y="19749244"/>
          <a:ext cx="3402878" cy="4151816"/>
        </a:xfrm>
        <a:prstGeom prst="rect">
          <a:avLst/>
        </a:prstGeom>
      </xdr:spPr>
    </xdr:pic>
    <xdr:clientData/>
  </xdr:twoCellAnchor>
  <xdr:twoCellAnchor>
    <xdr:from>
      <xdr:col>25</xdr:col>
      <xdr:colOff>314359</xdr:colOff>
      <xdr:row>101</xdr:row>
      <xdr:rowOff>65365</xdr:rowOff>
    </xdr:from>
    <xdr:to>
      <xdr:col>29</xdr:col>
      <xdr:colOff>321687</xdr:colOff>
      <xdr:row>101</xdr:row>
      <xdr:rowOff>203641</xdr:rowOff>
    </xdr:to>
    <xdr:sp macro="" textlink="">
      <xdr:nvSpPr>
        <xdr:cNvPr id="8" name="직사각형 7">
          <a:extLst>
            <a:ext uri="{FF2B5EF4-FFF2-40B4-BE49-F238E27FC236}">
              <a16:creationId xmlns:a16="http://schemas.microsoft.com/office/drawing/2014/main" id="{B099510A-78F7-4BBA-B29F-4CF6FEE757B3}"/>
            </a:ext>
          </a:extLst>
        </xdr:cNvPr>
        <xdr:cNvSpPr/>
      </xdr:nvSpPr>
      <xdr:spPr>
        <a:xfrm>
          <a:off x="6755640" y="23080146"/>
          <a:ext cx="2674328" cy="138276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</xdr:col>
      <xdr:colOff>36635</xdr:colOff>
      <xdr:row>83</xdr:row>
      <xdr:rowOff>168520</xdr:rowOff>
    </xdr:from>
    <xdr:to>
      <xdr:col>2</xdr:col>
      <xdr:colOff>1355481</xdr:colOff>
      <xdr:row>103</xdr:row>
      <xdr:rowOff>58615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AFECA10-E113-3193-0161-5B1CB48E0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923" y="19746058"/>
          <a:ext cx="3245827" cy="4139711"/>
        </a:xfrm>
        <a:prstGeom prst="rect">
          <a:avLst/>
        </a:prstGeom>
      </xdr:spPr>
    </xdr:pic>
    <xdr:clientData/>
  </xdr:twoCellAnchor>
  <xdr:twoCellAnchor>
    <xdr:from>
      <xdr:col>2</xdr:col>
      <xdr:colOff>43962</xdr:colOff>
      <xdr:row>95</xdr:row>
      <xdr:rowOff>143141</xdr:rowOff>
    </xdr:from>
    <xdr:to>
      <xdr:col>2</xdr:col>
      <xdr:colOff>1296866</xdr:colOff>
      <xdr:row>96</xdr:row>
      <xdr:rowOff>51288</xdr:rowOff>
    </xdr:to>
    <xdr:sp macro="" textlink="">
      <xdr:nvSpPr>
        <xdr:cNvPr id="11" name="직사각형 10">
          <a:extLst>
            <a:ext uri="{FF2B5EF4-FFF2-40B4-BE49-F238E27FC236}">
              <a16:creationId xmlns:a16="http://schemas.microsoft.com/office/drawing/2014/main" id="{11E5C67D-946F-49FD-AB1A-E3FB217251CE}"/>
            </a:ext>
          </a:extLst>
        </xdr:cNvPr>
        <xdr:cNvSpPr/>
      </xdr:nvSpPr>
      <xdr:spPr>
        <a:xfrm>
          <a:off x="2022231" y="22270449"/>
          <a:ext cx="1252904" cy="12062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130420</xdr:colOff>
      <xdr:row>92</xdr:row>
      <xdr:rowOff>75734</xdr:rowOff>
    </xdr:from>
    <xdr:to>
      <xdr:col>1</xdr:col>
      <xdr:colOff>1383324</xdr:colOff>
      <xdr:row>93</xdr:row>
      <xdr:rowOff>190500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874F667-5F51-4AD1-8608-EF074AE68436}"/>
            </a:ext>
          </a:extLst>
        </xdr:cNvPr>
        <xdr:cNvSpPr/>
      </xdr:nvSpPr>
      <xdr:spPr>
        <a:xfrm>
          <a:off x="181708" y="21565599"/>
          <a:ext cx="1252904" cy="327247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2</xdr:col>
      <xdr:colOff>1458060</xdr:colOff>
      <xdr:row>83</xdr:row>
      <xdr:rowOff>21981</xdr:rowOff>
    </xdr:from>
    <xdr:to>
      <xdr:col>23</xdr:col>
      <xdr:colOff>43963</xdr:colOff>
      <xdr:row>103</xdr:row>
      <xdr:rowOff>13761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D3179538-0544-5489-166F-B5A65467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36329" y="19599519"/>
          <a:ext cx="2798884" cy="4241396"/>
        </a:xfrm>
        <a:prstGeom prst="rect">
          <a:avLst/>
        </a:prstGeom>
      </xdr:spPr>
    </xdr:pic>
    <xdr:clientData/>
  </xdr:twoCellAnchor>
  <xdr:twoCellAnchor>
    <xdr:from>
      <xdr:col>4</xdr:col>
      <xdr:colOff>1281</xdr:colOff>
      <xdr:row>91</xdr:row>
      <xdr:rowOff>110080</xdr:rowOff>
    </xdr:from>
    <xdr:to>
      <xdr:col>22</xdr:col>
      <xdr:colOff>17401</xdr:colOff>
      <xdr:row>92</xdr:row>
      <xdr:rowOff>1832</xdr:rowOff>
    </xdr:to>
    <xdr:sp macro="" textlink="">
      <xdr:nvSpPr>
        <xdr:cNvPr id="15" name="직사각형 14">
          <a:extLst>
            <a:ext uri="{FF2B5EF4-FFF2-40B4-BE49-F238E27FC236}">
              <a16:creationId xmlns:a16="http://schemas.microsoft.com/office/drawing/2014/main" id="{43C1AB4E-B323-48AC-B979-04DF0128BF12}"/>
            </a:ext>
          </a:extLst>
        </xdr:cNvPr>
        <xdr:cNvSpPr/>
      </xdr:nvSpPr>
      <xdr:spPr>
        <a:xfrm>
          <a:off x="3698172" y="21041268"/>
          <a:ext cx="2385463" cy="10011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workbookViewId="0">
      <selection sqref="A1:N1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36" customWidth="1"/>
    <col min="7" max="7" width="11.5" style="36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70" customFormat="1" ht="24.95" customHeight="1" x14ac:dyDescent="0.3">
      <c r="A1" s="136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9" t="s">
        <v>54</v>
      </c>
    </row>
    <row r="2" spans="1:15" s="70" customFormat="1" ht="21.95" customHeight="1" x14ac:dyDescent="0.3">
      <c r="A2" s="71"/>
      <c r="F2" s="72"/>
      <c r="G2" s="72"/>
      <c r="O2" s="73" t="str">
        <f ca="1">MID(CELL("filename",$A$1),FIND("]",CELL("filename",$A$1))+1,LEN(CELL("filename",$A$1)))</f>
        <v>설계내역서</v>
      </c>
    </row>
    <row r="3" spans="1:15" s="72" customFormat="1" ht="21.95" customHeight="1" x14ac:dyDescent="0.3">
      <c r="A3" s="134" t="s">
        <v>55</v>
      </c>
      <c r="B3" s="134" t="s">
        <v>56</v>
      </c>
      <c r="C3" s="134" t="s">
        <v>57</v>
      </c>
      <c r="D3" s="134" t="s">
        <v>73</v>
      </c>
      <c r="E3" s="134" t="s">
        <v>59</v>
      </c>
      <c r="F3" s="134" t="s">
        <v>37</v>
      </c>
      <c r="G3" s="135"/>
      <c r="H3" s="134" t="s">
        <v>3</v>
      </c>
      <c r="I3" s="135"/>
      <c r="J3" s="134" t="s">
        <v>5</v>
      </c>
      <c r="K3" s="135"/>
      <c r="L3" s="134" t="s">
        <v>27</v>
      </c>
      <c r="M3" s="135"/>
      <c r="N3" s="134" t="s">
        <v>62</v>
      </c>
      <c r="O3" s="75"/>
    </row>
    <row r="4" spans="1:15" s="72" customFormat="1" ht="21.95" customHeight="1" x14ac:dyDescent="0.3">
      <c r="A4" s="135"/>
      <c r="B4" s="135"/>
      <c r="C4" s="135"/>
      <c r="D4" s="135"/>
      <c r="E4" s="135"/>
      <c r="F4" s="74" t="s">
        <v>63</v>
      </c>
      <c r="G4" s="74" t="s">
        <v>64</v>
      </c>
      <c r="H4" s="74" t="s">
        <v>63</v>
      </c>
      <c r="I4" s="74" t="s">
        <v>64</v>
      </c>
      <c r="J4" s="74" t="s">
        <v>63</v>
      </c>
      <c r="K4" s="74" t="s">
        <v>64</v>
      </c>
      <c r="L4" s="74" t="s">
        <v>63</v>
      </c>
      <c r="M4" s="74" t="s">
        <v>64</v>
      </c>
      <c r="N4" s="135"/>
      <c r="O4" s="75"/>
    </row>
    <row r="5" spans="1:15" s="70" customFormat="1" ht="21.95" customHeight="1" x14ac:dyDescent="0.3">
      <c r="A5" s="78" t="s">
        <v>80</v>
      </c>
      <c r="B5" s="77" t="str">
        <f>일위대가목록!B4</f>
        <v>부대철골 설치</v>
      </c>
      <c r="C5" s="78">
        <f>일위대가목록!C4</f>
        <v>0</v>
      </c>
      <c r="D5" s="78">
        <v>1</v>
      </c>
      <c r="E5" s="78" t="str">
        <f>일위대가목록!D4</f>
        <v>TON</v>
      </c>
      <c r="F5" s="79">
        <f>SUM(H5,J5,L5)</f>
        <v>902357</v>
      </c>
      <c r="G5" s="79">
        <f>SUM(I5,K5,M5)</f>
        <v>902357</v>
      </c>
      <c r="H5" s="79">
        <f>일위대가목록!E4</f>
        <v>49926</v>
      </c>
      <c r="I5" s="79">
        <f>TRUNC($D5*H5,0)</f>
        <v>49926</v>
      </c>
      <c r="J5" s="79">
        <f>일위대가목록!F4</f>
        <v>635240</v>
      </c>
      <c r="K5" s="79">
        <f>TRUNC($D5*J5,0)</f>
        <v>635240</v>
      </c>
      <c r="L5" s="79">
        <f>일위대가목록!G4</f>
        <v>217191</v>
      </c>
      <c r="M5" s="79">
        <f>TRUNC($D5*L5,0)</f>
        <v>217191</v>
      </c>
      <c r="N5" s="79"/>
      <c r="O5" s="73" t="e">
        <f>"_x0007_`COD|E3_x0005_`QTY1|1_x0005_`EXI|0_x0005_`END|"&amp;ROW(#REF!)&amp;"_x0005_`"</f>
        <v>#REF!</v>
      </c>
    </row>
    <row r="6" spans="1:15" s="70" customFormat="1" ht="21.95" customHeight="1" x14ac:dyDescent="0.3">
      <c r="A6" s="76"/>
      <c r="B6" s="77"/>
      <c r="C6" s="78"/>
      <c r="D6" s="78"/>
      <c r="E6" s="78"/>
      <c r="F6" s="74"/>
      <c r="G6" s="74"/>
      <c r="H6" s="79"/>
      <c r="I6" s="79"/>
      <c r="J6" s="79"/>
      <c r="K6" s="79"/>
      <c r="L6" s="79"/>
      <c r="M6" s="79"/>
      <c r="N6" s="79"/>
      <c r="O6" s="73" t="e">
        <f>"_x0007_`COD|E2_x0005_`QTY1|1_x0005_`EXI|0_x0005_`END|"&amp;ROW(#REF!)&amp;"_x0005_`"</f>
        <v>#REF!</v>
      </c>
    </row>
    <row r="7" spans="1:15" s="70" customFormat="1" ht="21.95" customHeight="1" x14ac:dyDescent="0.3">
      <c r="A7" s="76"/>
      <c r="B7" s="76"/>
      <c r="C7" s="76"/>
      <c r="D7" s="80"/>
      <c r="E7" s="78"/>
      <c r="F7" s="74"/>
      <c r="G7" s="74"/>
      <c r="H7" s="79"/>
      <c r="I7" s="79"/>
      <c r="J7" s="79"/>
      <c r="K7" s="79"/>
      <c r="L7" s="79"/>
      <c r="M7" s="79"/>
      <c r="N7" s="79"/>
      <c r="O7" s="73" t="s">
        <v>65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24" customHeight="1" thickBot="1" x14ac:dyDescent="0.3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s="2" customFormat="1" ht="26.25" x14ac:dyDescent="0.3">
      <c r="A3" s="140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6" t="s">
        <v>3</v>
      </c>
      <c r="AA3" s="146" t="s">
        <v>5</v>
      </c>
      <c r="AB3" s="146" t="s">
        <v>6</v>
      </c>
      <c r="AC3" s="148" t="s">
        <v>7</v>
      </c>
    </row>
    <row r="4" spans="1:29" s="2" customFormat="1" ht="27" thickBot="1" x14ac:dyDescent="0.3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7"/>
      <c r="AA4" s="147"/>
      <c r="AB4" s="147"/>
      <c r="AC4" s="149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399.40800000000002</v>
      </c>
      <c r="AA6" s="39">
        <f>AA61</f>
        <v>6079.98</v>
      </c>
      <c r="AB6" s="39">
        <f>AB61</f>
        <v>1737.5349959999999</v>
      </c>
      <c r="AC6" s="39">
        <f>AC61</f>
        <v>8216.9229959999993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150">
        <v>0.3</v>
      </c>
      <c r="H12" s="150"/>
      <c r="I12" s="10" t="s">
        <v>11</v>
      </c>
      <c r="J12" s="10" t="s">
        <v>12</v>
      </c>
      <c r="K12" s="151">
        <v>165545</v>
      </c>
      <c r="L12" s="150"/>
      <c r="M12" s="150"/>
      <c r="N12" s="10" t="s">
        <v>12</v>
      </c>
      <c r="O12" s="152">
        <v>0.1</v>
      </c>
      <c r="P12" s="153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150">
        <v>0.6</v>
      </c>
      <c r="E20" s="150"/>
      <c r="F20" s="10" t="s">
        <v>19</v>
      </c>
      <c r="G20" s="10" t="s">
        <v>17</v>
      </c>
      <c r="H20" s="154">
        <v>0.77</v>
      </c>
      <c r="I20" s="154"/>
      <c r="J20" s="10" t="s">
        <v>20</v>
      </c>
      <c r="K20" s="10" t="s">
        <v>17</v>
      </c>
      <c r="L20" s="150">
        <f>0.6-0.05</f>
        <v>0.54999999999999993</v>
      </c>
      <c r="M20" s="150"/>
      <c r="N20" s="10" t="s">
        <v>21</v>
      </c>
      <c r="O20" s="10" t="s">
        <v>17</v>
      </c>
      <c r="P20" s="150">
        <v>0.9</v>
      </c>
      <c r="Q20" s="150"/>
      <c r="R20" s="15" t="s">
        <v>22</v>
      </c>
      <c r="S20" s="10" t="s">
        <v>17</v>
      </c>
      <c r="T20" s="150">
        <v>18</v>
      </c>
      <c r="U20" s="150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55">
        <v>3600</v>
      </c>
      <c r="F23" s="155"/>
      <c r="G23" s="20" t="s">
        <v>12</v>
      </c>
      <c r="H23" s="156">
        <f>D20</f>
        <v>0.6</v>
      </c>
      <c r="I23" s="156"/>
      <c r="J23" s="20" t="s">
        <v>12</v>
      </c>
      <c r="K23" s="157">
        <f>H20</f>
        <v>0.77</v>
      </c>
      <c r="L23" s="157"/>
      <c r="M23" s="20" t="s">
        <v>12</v>
      </c>
      <c r="N23" s="156">
        <f>L20</f>
        <v>0.54999999999999993</v>
      </c>
      <c r="O23" s="156"/>
      <c r="P23" s="20" t="s">
        <v>12</v>
      </c>
      <c r="Q23" s="156">
        <f>P20</f>
        <v>0.9</v>
      </c>
      <c r="R23" s="156"/>
      <c r="S23" s="150" t="s">
        <v>24</v>
      </c>
      <c r="T23" s="158">
        <f>TRUNC((E23*H23*K23*N23*Q23)/E24,0)</f>
        <v>45</v>
      </c>
      <c r="U23" s="158"/>
      <c r="V23" s="150" t="s">
        <v>25</v>
      </c>
      <c r="W23" s="150"/>
      <c r="X23" s="150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64">
        <f>T20</f>
        <v>18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50"/>
      <c r="T24" s="158"/>
      <c r="U24" s="158"/>
      <c r="V24" s="150"/>
      <c r="W24" s="150"/>
      <c r="X24" s="150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151">
        <f>기계경비!$Z$4</f>
        <v>19970.400000000001</v>
      </c>
      <c r="F28" s="150"/>
      <c r="G28" s="150"/>
      <c r="H28" s="10" t="s">
        <v>30</v>
      </c>
      <c r="I28" s="162">
        <f>T23</f>
        <v>45</v>
      </c>
      <c r="J28" s="150"/>
      <c r="K28" s="10" t="s">
        <v>28</v>
      </c>
      <c r="L28" s="163">
        <v>0.9</v>
      </c>
      <c r="M28" s="150"/>
      <c r="N28" s="10" t="s">
        <v>24</v>
      </c>
      <c r="O28" s="165">
        <f>(E28/I28)*L28</f>
        <v>399.40800000000002</v>
      </c>
      <c r="P28" s="165"/>
      <c r="Q28" s="165"/>
      <c r="Y28" s="11"/>
      <c r="Z28" s="16">
        <f>O28</f>
        <v>399.40800000000002</v>
      </c>
      <c r="AA28" s="16"/>
      <c r="AB28" s="16"/>
      <c r="AC28" s="17">
        <f>Z28+AA28+AB28</f>
        <v>399.40800000000002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51</v>
      </c>
      <c r="E31" s="151">
        <f>기계경비!$AA$4</f>
        <v>55699</v>
      </c>
      <c r="F31" s="150"/>
      <c r="G31" s="150"/>
      <c r="H31" s="10" t="s">
        <v>31</v>
      </c>
      <c r="I31" s="162">
        <f>T23</f>
        <v>45</v>
      </c>
      <c r="J31" s="150"/>
      <c r="K31" s="10" t="s">
        <v>29</v>
      </c>
      <c r="L31" s="163">
        <v>0.9</v>
      </c>
      <c r="M31" s="150"/>
      <c r="N31" s="10" t="s">
        <v>24</v>
      </c>
      <c r="O31" s="165">
        <f>(E31/I31)*L31</f>
        <v>1113.98</v>
      </c>
      <c r="P31" s="165"/>
      <c r="Q31" s="165"/>
      <c r="Y31" s="11"/>
      <c r="Z31" s="16"/>
      <c r="AA31" s="16">
        <f>O31</f>
        <v>1113.98</v>
      </c>
      <c r="AB31" s="16"/>
      <c r="AC31" s="17">
        <f>Z31+AA31+AB31</f>
        <v>1113.98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151">
        <f>기계경비!$AB$4</f>
        <v>86876.749799999991</v>
      </c>
      <c r="F34" s="150"/>
      <c r="G34" s="150"/>
      <c r="H34" s="10" t="s">
        <v>30</v>
      </c>
      <c r="I34" s="162">
        <f>T23</f>
        <v>45</v>
      </c>
      <c r="J34" s="150"/>
      <c r="K34" s="10" t="s">
        <v>28</v>
      </c>
      <c r="L34" s="163">
        <v>0.9</v>
      </c>
      <c r="M34" s="150"/>
      <c r="N34" s="10" t="s">
        <v>24</v>
      </c>
      <c r="O34" s="165">
        <f>(E34/I34)*L34</f>
        <v>1737.5349959999999</v>
      </c>
      <c r="P34" s="165"/>
      <c r="Q34" s="165"/>
      <c r="Y34" s="11"/>
      <c r="Z34" s="16"/>
      <c r="AA34" s="16"/>
      <c r="AB34" s="16">
        <f>O34</f>
        <v>1737.5349959999999</v>
      </c>
      <c r="AC34" s="17">
        <f>Z34+AA34+AB34</f>
        <v>1737.5349959999999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399.40800000000002</v>
      </c>
      <c r="AA37" s="18">
        <f>SUM(AA17:AA36)</f>
        <v>1113.98</v>
      </c>
      <c r="AB37" s="18">
        <f>SUM(AB17:AB36)</f>
        <v>1737.5349959999999</v>
      </c>
      <c r="AC37" s="19">
        <f>SUM(AC26:AC36)</f>
        <v>3250.9229959999998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159" t="s">
        <v>52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1"/>
      <c r="Z61" s="40">
        <f>SUM(Z37,Z16)</f>
        <v>399.40800000000002</v>
      </c>
      <c r="AA61" s="40">
        <f>SUM(AA37,AA16)</f>
        <v>6079.98</v>
      </c>
      <c r="AB61" s="40">
        <f>SUM(AB37,AB16)</f>
        <v>1737.5349959999999</v>
      </c>
      <c r="AC61" s="40">
        <f>SUM(AC37,AC16)</f>
        <v>8216.9229959999993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69</v>
      </c>
      <c r="C63" s="8" t="s">
        <v>15</v>
      </c>
      <c r="Y63" s="21"/>
      <c r="Z63" s="39">
        <f>Z118</f>
        <v>399.40800000000002</v>
      </c>
      <c r="AA63" s="39">
        <f>AA118</f>
        <v>6079.98</v>
      </c>
      <c r="AB63" s="39">
        <f>AB118</f>
        <v>1737.5349959999999</v>
      </c>
      <c r="AC63" s="39">
        <f>AC118</f>
        <v>8216.9229959999993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150">
        <v>0.3</v>
      </c>
      <c r="H69" s="150"/>
      <c r="I69" s="10" t="s">
        <v>11</v>
      </c>
      <c r="J69" s="10" t="s">
        <v>12</v>
      </c>
      <c r="K69" s="151">
        <v>165545</v>
      </c>
      <c r="L69" s="150"/>
      <c r="M69" s="150"/>
      <c r="N69" s="10" t="s">
        <v>12</v>
      </c>
      <c r="O69" s="152">
        <v>0.1</v>
      </c>
      <c r="P69" s="153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150">
        <v>0.6</v>
      </c>
      <c r="E77" s="150"/>
      <c r="F77" s="10" t="s">
        <v>19</v>
      </c>
      <c r="G77" s="10" t="s">
        <v>17</v>
      </c>
      <c r="H77" s="154">
        <v>0.77</v>
      </c>
      <c r="I77" s="154"/>
      <c r="J77" s="10" t="s">
        <v>20</v>
      </c>
      <c r="K77" s="10" t="s">
        <v>17</v>
      </c>
      <c r="L77" s="150">
        <f>0.6-0.05</f>
        <v>0.54999999999999993</v>
      </c>
      <c r="M77" s="150"/>
      <c r="N77" s="10" t="s">
        <v>21</v>
      </c>
      <c r="O77" s="10" t="s">
        <v>17</v>
      </c>
      <c r="P77" s="150">
        <v>0.9</v>
      </c>
      <c r="Q77" s="150"/>
      <c r="R77" s="15" t="s">
        <v>22</v>
      </c>
      <c r="S77" s="10" t="s">
        <v>17</v>
      </c>
      <c r="T77" s="150">
        <v>18</v>
      </c>
      <c r="U77" s="150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55">
        <v>3600</v>
      </c>
      <c r="F80" s="155"/>
      <c r="G80" s="20" t="s">
        <v>12</v>
      </c>
      <c r="H80" s="156">
        <f>D77</f>
        <v>0.6</v>
      </c>
      <c r="I80" s="156"/>
      <c r="J80" s="20" t="s">
        <v>12</v>
      </c>
      <c r="K80" s="157">
        <f>H77</f>
        <v>0.77</v>
      </c>
      <c r="L80" s="157"/>
      <c r="M80" s="20" t="s">
        <v>12</v>
      </c>
      <c r="N80" s="156">
        <f>L77</f>
        <v>0.54999999999999993</v>
      </c>
      <c r="O80" s="156"/>
      <c r="P80" s="20" t="s">
        <v>12</v>
      </c>
      <c r="Q80" s="156">
        <f>P77</f>
        <v>0.9</v>
      </c>
      <c r="R80" s="156"/>
      <c r="S80" s="150" t="s">
        <v>17</v>
      </c>
      <c r="T80" s="158">
        <f>TRUNC((E80*H80*K80*N80*Q80)/E81,0)</f>
        <v>45</v>
      </c>
      <c r="U80" s="158"/>
      <c r="V80" s="150" t="s">
        <v>25</v>
      </c>
      <c r="W80" s="150"/>
      <c r="X80" s="150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64">
        <f>T77</f>
        <v>18</v>
      </c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50"/>
      <c r="T81" s="158"/>
      <c r="U81" s="158"/>
      <c r="V81" s="150"/>
      <c r="W81" s="150"/>
      <c r="X81" s="150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151">
        <f>기계경비!$Z$4</f>
        <v>19970.400000000001</v>
      </c>
      <c r="F85" s="150"/>
      <c r="G85" s="150"/>
      <c r="H85" s="10" t="s">
        <v>30</v>
      </c>
      <c r="I85" s="162">
        <f>T80</f>
        <v>45</v>
      </c>
      <c r="J85" s="150"/>
      <c r="K85" s="10" t="s">
        <v>12</v>
      </c>
      <c r="L85" s="163">
        <v>0.9</v>
      </c>
      <c r="M85" s="150"/>
      <c r="N85" s="10" t="s">
        <v>17</v>
      </c>
      <c r="O85" s="165">
        <f>(E85/I85)*L85</f>
        <v>399.40800000000002</v>
      </c>
      <c r="P85" s="165"/>
      <c r="Q85" s="165"/>
      <c r="Y85" s="11"/>
      <c r="Z85" s="16">
        <f>O85</f>
        <v>399.40800000000002</v>
      </c>
      <c r="AA85" s="16"/>
      <c r="AB85" s="16"/>
      <c r="AC85" s="17">
        <f>Z85+AA85+AB85</f>
        <v>399.40800000000002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151">
        <f>기계경비!$AA$4</f>
        <v>55699</v>
      </c>
      <c r="F88" s="150"/>
      <c r="G88" s="150"/>
      <c r="H88" s="10" t="s">
        <v>30</v>
      </c>
      <c r="I88" s="162">
        <f>T80</f>
        <v>45</v>
      </c>
      <c r="J88" s="150"/>
      <c r="K88" s="10" t="s">
        <v>12</v>
      </c>
      <c r="L88" s="163">
        <v>0.9</v>
      </c>
      <c r="M88" s="150"/>
      <c r="N88" s="10" t="s">
        <v>17</v>
      </c>
      <c r="O88" s="165">
        <f>(E88/I88)*L88</f>
        <v>1113.98</v>
      </c>
      <c r="P88" s="165"/>
      <c r="Q88" s="165"/>
      <c r="Y88" s="11"/>
      <c r="Z88" s="16"/>
      <c r="AA88" s="16">
        <f>O88</f>
        <v>1113.98</v>
      </c>
      <c r="AB88" s="16"/>
      <c r="AC88" s="17">
        <f>Z88+AA88+AB88</f>
        <v>1113.98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151">
        <f>기계경비!$AB$4</f>
        <v>86876.749799999991</v>
      </c>
      <c r="F91" s="150"/>
      <c r="G91" s="150"/>
      <c r="H91" s="10" t="s">
        <v>30</v>
      </c>
      <c r="I91" s="162">
        <f>T80</f>
        <v>45</v>
      </c>
      <c r="J91" s="150"/>
      <c r="K91" s="10" t="s">
        <v>12</v>
      </c>
      <c r="L91" s="163">
        <v>0.9</v>
      </c>
      <c r="M91" s="150"/>
      <c r="N91" s="10" t="s">
        <v>17</v>
      </c>
      <c r="O91" s="165">
        <f>(E91/I91)*L91</f>
        <v>1737.5349959999999</v>
      </c>
      <c r="P91" s="165"/>
      <c r="Q91" s="165"/>
      <c r="Y91" s="11"/>
      <c r="Z91" s="16"/>
      <c r="AA91" s="16"/>
      <c r="AB91" s="16">
        <f>O91</f>
        <v>1737.5349959999999</v>
      </c>
      <c r="AC91" s="17">
        <f>Z91+AA91+AB91</f>
        <v>1737.5349959999999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399.40800000000002</v>
      </c>
      <c r="AA94" s="18">
        <f>SUM(AA74:AA93)</f>
        <v>1113.98</v>
      </c>
      <c r="AB94" s="18">
        <f>SUM(AB74:AB93)</f>
        <v>1737.5349959999999</v>
      </c>
      <c r="AC94" s="19">
        <f>SUM(AC83:AC93)</f>
        <v>3250.9229959999998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159" t="s">
        <v>52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1"/>
      <c r="Z118" s="40">
        <f>SUM(Z94,Z73)</f>
        <v>399.40800000000002</v>
      </c>
      <c r="AA118" s="40">
        <f>SUM(AA94,AA73)</f>
        <v>6079.98</v>
      </c>
      <c r="AB118" s="40">
        <f>SUM(AB94,AB73)</f>
        <v>1737.5349959999999</v>
      </c>
      <c r="AC118" s="40">
        <f>SUM(AC94,AC73)</f>
        <v>8216.9229959999993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sqref="A1:I1"/>
    </sheetView>
  </sheetViews>
  <sheetFormatPr defaultColWidth="9.125" defaultRowHeight="12" x14ac:dyDescent="0.3"/>
  <cols>
    <col min="1" max="1" width="10" style="63" customWidth="1"/>
    <col min="2" max="2" width="35" style="63" customWidth="1"/>
    <col min="3" max="3" width="17.375" style="63" customWidth="1"/>
    <col min="4" max="4" width="5.5" style="63" customWidth="1"/>
    <col min="5" max="8" width="11.5" style="63" customWidth="1"/>
    <col min="9" max="9" width="10" style="63" customWidth="1"/>
    <col min="10" max="16384" width="9.125" style="63"/>
  </cols>
  <sheetData>
    <row r="1" spans="1:9" s="60" customFormat="1" ht="24.95" customHeight="1" x14ac:dyDescent="0.35">
      <c r="A1" s="166" t="s">
        <v>66</v>
      </c>
      <c r="B1" s="167"/>
      <c r="C1" s="167"/>
      <c r="D1" s="167"/>
      <c r="E1" s="167"/>
      <c r="F1" s="167"/>
      <c r="G1" s="167"/>
      <c r="H1" s="167"/>
      <c r="I1" s="167"/>
    </row>
    <row r="2" spans="1:9" s="60" customFormat="1" ht="15.75" customHeight="1" x14ac:dyDescent="0.2">
      <c r="A2" s="59"/>
    </row>
    <row r="3" spans="1:9" s="61" customFormat="1" ht="18.75" customHeight="1" x14ac:dyDescent="0.2">
      <c r="A3" s="58" t="s">
        <v>68</v>
      </c>
      <c r="B3" s="58" t="s">
        <v>56</v>
      </c>
      <c r="C3" s="58" t="s">
        <v>57</v>
      </c>
      <c r="D3" s="58" t="s">
        <v>59</v>
      </c>
      <c r="E3" s="58" t="s">
        <v>71</v>
      </c>
      <c r="F3" s="58" t="s">
        <v>72</v>
      </c>
      <c r="G3" s="58" t="s">
        <v>36</v>
      </c>
      <c r="H3" s="58" t="s">
        <v>70</v>
      </c>
      <c r="I3" s="58" t="s">
        <v>62</v>
      </c>
    </row>
    <row r="4" spans="1:9" s="60" customFormat="1" ht="18.75" customHeight="1" x14ac:dyDescent="0.2">
      <c r="A4" s="85" t="str">
        <f>일위대가표!A5</f>
        <v xml:space="preserve"> 제    1 호표</v>
      </c>
      <c r="B4" s="115" t="str">
        <f>일위대가표!A6</f>
        <v>부대철골 설치</v>
      </c>
      <c r="C4" s="115">
        <f>일위대가표!B6</f>
        <v>0</v>
      </c>
      <c r="D4" s="115" t="str">
        <f>일위대가표!D6</f>
        <v>TON</v>
      </c>
      <c r="E4" s="57">
        <f>일위대가표!F6</f>
        <v>49926</v>
      </c>
      <c r="F4" s="57">
        <f>일위대가표!H6</f>
        <v>635240</v>
      </c>
      <c r="G4" s="57">
        <f>일위대가표!J6</f>
        <v>217191</v>
      </c>
      <c r="H4" s="57">
        <f>SUM(E4:G4)</f>
        <v>902357</v>
      </c>
      <c r="I4" s="115"/>
    </row>
    <row r="5" spans="1:9" ht="18.75" customHeight="1" x14ac:dyDescent="0.3">
      <c r="A5" s="62"/>
      <c r="B5" s="86"/>
      <c r="C5" s="87"/>
      <c r="D5" s="87"/>
      <c r="E5" s="57"/>
      <c r="F5" s="62"/>
      <c r="G5" s="62"/>
      <c r="H5" s="57"/>
      <c r="I5" s="62"/>
    </row>
    <row r="6" spans="1:9" ht="18.75" customHeight="1" x14ac:dyDescent="0.3">
      <c r="A6" s="62"/>
      <c r="B6" s="62"/>
      <c r="C6" s="62"/>
      <c r="D6" s="62"/>
      <c r="E6" s="62"/>
      <c r="F6" s="62"/>
      <c r="G6" s="62"/>
      <c r="H6" s="62"/>
      <c r="I6" s="62"/>
    </row>
    <row r="7" spans="1:9" ht="18.75" customHeight="1" x14ac:dyDescent="0.3">
      <c r="A7" s="62"/>
      <c r="B7" s="62"/>
      <c r="C7" s="62"/>
      <c r="D7" s="62"/>
      <c r="E7" s="62"/>
      <c r="F7" s="62"/>
      <c r="G7" s="62"/>
      <c r="H7" s="62"/>
      <c r="I7" s="62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4"/>
  <sheetViews>
    <sheetView tabSelected="1" zoomScale="130" zoomScaleNormal="130" workbookViewId="0">
      <selection activeCell="B6" sqref="B6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55" customFormat="1" ht="24.95" customHeight="1" x14ac:dyDescent="0.3">
      <c r="A1" s="168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43" customFormat="1" ht="20.85" customHeight="1" x14ac:dyDescent="0.3">
      <c r="A2" s="44"/>
    </row>
    <row r="3" spans="1:13" s="55" customFormat="1" ht="20.85" customHeight="1" x14ac:dyDescent="0.3">
      <c r="A3" s="170" t="s">
        <v>56</v>
      </c>
      <c r="B3" s="170" t="s">
        <v>57</v>
      </c>
      <c r="C3" s="170" t="s">
        <v>58</v>
      </c>
      <c r="D3" s="170" t="s">
        <v>59</v>
      </c>
      <c r="E3" s="170" t="s">
        <v>61</v>
      </c>
      <c r="F3" s="172"/>
      <c r="G3" s="170" t="s">
        <v>60</v>
      </c>
      <c r="H3" s="172"/>
      <c r="I3" s="170" t="s">
        <v>36</v>
      </c>
      <c r="J3" s="172"/>
      <c r="K3" s="170" t="s">
        <v>37</v>
      </c>
      <c r="L3" s="172"/>
      <c r="M3" s="170" t="s">
        <v>62</v>
      </c>
    </row>
    <row r="4" spans="1:13" s="55" customFormat="1" ht="20.85" customHeight="1" x14ac:dyDescent="0.3">
      <c r="A4" s="171"/>
      <c r="B4" s="171"/>
      <c r="C4" s="171"/>
      <c r="D4" s="171"/>
      <c r="E4" s="109" t="s">
        <v>63</v>
      </c>
      <c r="F4" s="109" t="s">
        <v>64</v>
      </c>
      <c r="G4" s="109" t="s">
        <v>63</v>
      </c>
      <c r="H4" s="109" t="s">
        <v>64</v>
      </c>
      <c r="I4" s="109" t="s">
        <v>63</v>
      </c>
      <c r="J4" s="109" t="s">
        <v>64</v>
      </c>
      <c r="K4" s="109" t="s">
        <v>63</v>
      </c>
      <c r="L4" s="109" t="s">
        <v>64</v>
      </c>
      <c r="M4" s="171"/>
    </row>
    <row r="5" spans="1:13" s="43" customFormat="1" ht="20.85" customHeight="1" x14ac:dyDescent="0.3">
      <c r="A5" s="126" t="s">
        <v>78</v>
      </c>
      <c r="B5" s="126"/>
      <c r="C5" s="91"/>
      <c r="D5" s="91"/>
      <c r="E5" s="64"/>
      <c r="F5" s="64"/>
      <c r="G5" s="64"/>
      <c r="H5" s="64"/>
      <c r="I5" s="64"/>
      <c r="J5" s="64"/>
      <c r="K5" s="65"/>
      <c r="L5" s="65"/>
      <c r="M5" s="64"/>
    </row>
    <row r="6" spans="1:13" s="186" customFormat="1" ht="20.85" customHeight="1" x14ac:dyDescent="0.15">
      <c r="A6" s="92" t="s">
        <v>87</v>
      </c>
      <c r="B6" s="127"/>
      <c r="C6" s="184">
        <v>1</v>
      </c>
      <c r="D6" s="89" t="s">
        <v>88</v>
      </c>
      <c r="E6" s="185"/>
      <c r="F6" s="185">
        <f>SUM(F7:F9)</f>
        <v>49926</v>
      </c>
      <c r="G6" s="185"/>
      <c r="H6" s="185">
        <f>SUM(H7:H9)</f>
        <v>635240</v>
      </c>
      <c r="I6" s="185"/>
      <c r="J6" s="185">
        <f>SUM(J7:J9)</f>
        <v>217191</v>
      </c>
      <c r="K6" s="67">
        <f>SUM(E6,G6,I6)</f>
        <v>0</v>
      </c>
      <c r="L6" s="187">
        <f>SUM(L7:L9)</f>
        <v>902357</v>
      </c>
      <c r="M6" s="66"/>
    </row>
    <row r="7" spans="1:13" s="43" customFormat="1" ht="20.85" customHeight="1" x14ac:dyDescent="0.3">
      <c r="A7" s="93" t="s">
        <v>89</v>
      </c>
      <c r="B7" s="90"/>
      <c r="C7" s="188">
        <v>1.67</v>
      </c>
      <c r="D7" s="90" t="s">
        <v>11</v>
      </c>
      <c r="E7" s="67"/>
      <c r="F7" s="67">
        <f>TRUNC($C7*E7,0)</f>
        <v>0</v>
      </c>
      <c r="G7" s="67">
        <v>243126</v>
      </c>
      <c r="H7" s="67">
        <f>TRUNC($C7*G7,0)</f>
        <v>406020</v>
      </c>
      <c r="I7" s="67"/>
      <c r="J7" s="67">
        <f>TRUNC($C7*I7,0)</f>
        <v>0</v>
      </c>
      <c r="K7" s="67">
        <f>SUM(E7,G7,I7)</f>
        <v>243126</v>
      </c>
      <c r="L7" s="67">
        <f>SUM(F7,H7,J7)</f>
        <v>406020</v>
      </c>
      <c r="M7" s="68"/>
    </row>
    <row r="8" spans="1:13" s="43" customFormat="1" ht="20.85" customHeight="1" x14ac:dyDescent="0.3">
      <c r="A8" s="93" t="s">
        <v>90</v>
      </c>
      <c r="B8" s="90"/>
      <c r="C8" s="188">
        <v>0.42</v>
      </c>
      <c r="D8" s="90" t="s">
        <v>11</v>
      </c>
      <c r="E8" s="67">
        <f>기계경비!V4</f>
        <v>0</v>
      </c>
      <c r="F8" s="67">
        <f>TRUNC($C8*E8,0)</f>
        <v>0</v>
      </c>
      <c r="G8" s="67">
        <v>214222</v>
      </c>
      <c r="H8" s="67">
        <f t="shared" ref="H8:H9" si="0">TRUNC($C8*G8,0)</f>
        <v>89973</v>
      </c>
      <c r="I8" s="67"/>
      <c r="J8" s="67">
        <f t="shared" ref="J8:J9" si="1">TRUNC($C8*I8,0)</f>
        <v>0</v>
      </c>
      <c r="K8" s="67">
        <f t="shared" ref="K8:K9" si="2">SUM(E8,G8,I8)</f>
        <v>214222</v>
      </c>
      <c r="L8" s="67">
        <f t="shared" ref="L8:L9" si="3">SUM(F8,H8,J8)</f>
        <v>89973</v>
      </c>
      <c r="M8" s="68"/>
    </row>
    <row r="9" spans="1:13" s="43" customFormat="1" ht="20.85" customHeight="1" x14ac:dyDescent="0.3">
      <c r="A9" s="97" t="s">
        <v>91</v>
      </c>
      <c r="B9" s="98" t="s">
        <v>92</v>
      </c>
      <c r="C9" s="188">
        <v>2.5</v>
      </c>
      <c r="D9" s="90" t="s">
        <v>77</v>
      </c>
      <c r="E9" s="67">
        <f>기계경비!Z4</f>
        <v>19970.400000000001</v>
      </c>
      <c r="F9" s="67">
        <f>TRUNC($C9*E9,0)</f>
        <v>49926</v>
      </c>
      <c r="G9" s="67">
        <f>기계경비!AA4</f>
        <v>55699</v>
      </c>
      <c r="H9" s="67">
        <f t="shared" si="0"/>
        <v>139247</v>
      </c>
      <c r="I9" s="67">
        <f>기계경비!AB4</f>
        <v>86876.749799999991</v>
      </c>
      <c r="J9" s="67">
        <f t="shared" si="1"/>
        <v>217191</v>
      </c>
      <c r="K9" s="67">
        <f t="shared" si="2"/>
        <v>162546.14979999998</v>
      </c>
      <c r="L9" s="67">
        <f t="shared" si="3"/>
        <v>406364</v>
      </c>
      <c r="M9" s="68"/>
    </row>
    <row r="10" spans="1:13" s="43" customFormat="1" ht="20.85" customHeight="1" x14ac:dyDescent="0.3">
      <c r="A10" s="128"/>
      <c r="B10" s="129"/>
      <c r="C10" s="131"/>
      <c r="D10" s="129"/>
      <c r="E10" s="130"/>
      <c r="F10" s="67"/>
      <c r="G10" s="130"/>
      <c r="H10" s="67"/>
      <c r="I10" s="130"/>
      <c r="J10" s="67"/>
      <c r="K10" s="67"/>
      <c r="L10" s="67"/>
      <c r="M10" s="125"/>
    </row>
    <row r="11" spans="1:13" s="43" customFormat="1" ht="20.85" customHeight="1" x14ac:dyDescent="0.3">
      <c r="A11" s="121"/>
      <c r="B11" s="122"/>
      <c r="C11" s="123"/>
      <c r="D11" s="122"/>
      <c r="E11" s="124"/>
      <c r="F11" s="67"/>
      <c r="G11" s="124"/>
      <c r="H11" s="67"/>
      <c r="I11" s="124"/>
      <c r="J11" s="67"/>
      <c r="K11" s="67"/>
      <c r="L11" s="67"/>
      <c r="M11" s="125"/>
    </row>
    <row r="12" spans="1:13" s="55" customFormat="1" ht="20.85" customHeight="1" x14ac:dyDescent="0.3">
      <c r="A12" s="110"/>
      <c r="B12" s="111"/>
      <c r="C12" s="112"/>
      <c r="D12" s="111"/>
      <c r="E12" s="113"/>
      <c r="F12" s="113"/>
      <c r="G12" s="113"/>
      <c r="H12" s="113"/>
      <c r="I12" s="113"/>
      <c r="J12" s="113"/>
      <c r="K12" s="113"/>
      <c r="L12" s="113"/>
      <c r="M12" s="114"/>
    </row>
    <row r="13" spans="1:13" s="55" customFormat="1" ht="20.85" customHeight="1" x14ac:dyDescent="0.3">
      <c r="A13" s="110"/>
      <c r="B13" s="111"/>
      <c r="C13" s="112"/>
      <c r="D13" s="111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1:13" s="55" customFormat="1" ht="20.85" customHeight="1" x14ac:dyDescent="0.3">
      <c r="A14" s="110"/>
      <c r="B14" s="111"/>
      <c r="C14" s="112"/>
      <c r="D14" s="111"/>
      <c r="E14" s="113"/>
      <c r="F14" s="113"/>
      <c r="G14" s="113"/>
      <c r="H14" s="113"/>
      <c r="I14" s="113"/>
      <c r="J14" s="113"/>
      <c r="K14" s="113"/>
      <c r="L14" s="113"/>
      <c r="M14" s="114"/>
    </row>
    <row r="15" spans="1:13" s="55" customFormat="1" ht="20.85" customHeight="1" x14ac:dyDescent="0.3">
      <c r="A15" s="110"/>
      <c r="B15" s="111"/>
      <c r="C15" s="112"/>
      <c r="D15" s="111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3" s="55" customFormat="1" ht="20.85" customHeight="1" x14ac:dyDescent="0.3">
      <c r="A16" s="110"/>
      <c r="B16" s="111"/>
      <c r="C16" s="112"/>
      <c r="D16" s="111"/>
      <c r="E16" s="113"/>
      <c r="F16" s="113"/>
      <c r="G16" s="113"/>
      <c r="H16" s="113"/>
      <c r="I16" s="113"/>
      <c r="J16" s="113"/>
      <c r="K16" s="113"/>
      <c r="L16" s="113"/>
      <c r="M16" s="114"/>
    </row>
    <row r="17" spans="1:22" s="55" customFormat="1" ht="20.85" customHeight="1" x14ac:dyDescent="0.3">
      <c r="A17" s="110"/>
      <c r="B17" s="111"/>
      <c r="C17" s="112"/>
      <c r="D17" s="111"/>
      <c r="E17" s="113"/>
      <c r="F17" s="113"/>
      <c r="G17" s="113"/>
      <c r="H17" s="113"/>
      <c r="I17" s="113"/>
      <c r="J17" s="113"/>
      <c r="K17" s="113"/>
      <c r="L17" s="113"/>
      <c r="M17" s="114"/>
    </row>
    <row r="18" spans="1:22" s="55" customFormat="1" ht="20.85" customHeight="1" x14ac:dyDescent="0.3">
      <c r="A18" s="110"/>
      <c r="B18" s="111"/>
      <c r="C18" s="112"/>
      <c r="D18" s="111"/>
      <c r="E18" s="113"/>
      <c r="F18" s="113"/>
      <c r="G18" s="113"/>
      <c r="H18" s="113"/>
      <c r="I18" s="113"/>
      <c r="J18" s="113"/>
      <c r="K18" s="113"/>
      <c r="L18" s="113"/>
      <c r="M18" s="114"/>
    </row>
    <row r="19" spans="1:22" s="55" customFormat="1" ht="20.85" customHeight="1" x14ac:dyDescent="0.3">
      <c r="A19" s="110"/>
      <c r="B19" s="111"/>
      <c r="C19" s="112"/>
      <c r="D19" s="111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22" s="55" customFormat="1" ht="20.85" customHeight="1" x14ac:dyDescent="0.3">
      <c r="A20" s="110"/>
      <c r="B20" s="111"/>
      <c r="C20" s="112"/>
      <c r="D20" s="111"/>
      <c r="E20" s="113"/>
      <c r="F20" s="113"/>
      <c r="G20" s="113"/>
      <c r="H20" s="113"/>
      <c r="I20" s="113"/>
      <c r="J20" s="113"/>
      <c r="K20" s="113"/>
      <c r="L20" s="113"/>
      <c r="M20" s="114"/>
    </row>
    <row r="21" spans="1:22" s="55" customFormat="1" ht="20.85" customHeight="1" x14ac:dyDescent="0.3">
      <c r="A21" s="110"/>
      <c r="B21" s="111"/>
      <c r="C21" s="112"/>
      <c r="D21" s="111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22" s="55" customFormat="1" ht="20.85" customHeight="1" x14ac:dyDescent="0.3">
      <c r="A22" s="110"/>
      <c r="B22" s="111"/>
      <c r="C22" s="112"/>
      <c r="D22" s="111"/>
      <c r="E22" s="113"/>
      <c r="F22" s="113"/>
      <c r="G22" s="113"/>
      <c r="H22" s="113"/>
      <c r="I22" s="113"/>
      <c r="J22" s="113"/>
      <c r="K22" s="113"/>
      <c r="L22" s="113"/>
      <c r="M22" s="114"/>
    </row>
    <row r="23" spans="1:22" s="55" customFormat="1" ht="20.85" customHeight="1" x14ac:dyDescent="0.3">
      <c r="A23" s="110"/>
      <c r="B23" s="111"/>
      <c r="C23" s="112"/>
      <c r="D23" s="111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22" s="55" customFormat="1" ht="20.85" customHeight="1" x14ac:dyDescent="0.3">
      <c r="A24" s="110"/>
      <c r="B24" s="111"/>
      <c r="C24" s="112"/>
      <c r="D24" s="111"/>
      <c r="E24" s="113"/>
      <c r="F24" s="113"/>
      <c r="G24" s="113"/>
      <c r="H24" s="113"/>
      <c r="I24" s="113"/>
      <c r="J24" s="113"/>
      <c r="K24" s="113"/>
      <c r="L24" s="113"/>
      <c r="M24" s="114"/>
    </row>
    <row r="25" spans="1:22" s="55" customFormat="1" ht="20.85" customHeight="1" x14ac:dyDescent="0.3">
      <c r="A25" s="110"/>
      <c r="B25" s="111"/>
      <c r="C25" s="112"/>
      <c r="D25" s="111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22" s="55" customFormat="1" ht="20.85" customHeight="1" x14ac:dyDescent="0.3">
      <c r="A26" s="110"/>
      <c r="B26" s="111"/>
      <c r="C26" s="112"/>
      <c r="D26" s="111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22" s="55" customFormat="1" ht="20.85" customHeight="1" x14ac:dyDescent="0.3">
      <c r="A27" s="110"/>
      <c r="B27" s="111"/>
      <c r="C27" s="112"/>
      <c r="D27" s="111"/>
      <c r="E27" s="113"/>
      <c r="F27" s="113"/>
      <c r="G27" s="113"/>
      <c r="H27" s="113"/>
      <c r="I27" s="113"/>
      <c r="J27" s="113"/>
      <c r="K27" s="113"/>
      <c r="L27" s="113"/>
      <c r="M27" s="114"/>
    </row>
    <row r="28" spans="1:22" s="55" customFormat="1" ht="20.85" customHeight="1" x14ac:dyDescent="0.3">
      <c r="A28" s="110"/>
      <c r="B28" s="111"/>
      <c r="C28" s="112"/>
      <c r="D28" s="111"/>
      <c r="E28" s="113"/>
      <c r="F28" s="113"/>
      <c r="G28" s="113"/>
      <c r="H28" s="113"/>
      <c r="I28" s="113"/>
      <c r="J28" s="113"/>
      <c r="K28" s="113"/>
      <c r="L28" s="113"/>
      <c r="M28" s="114"/>
    </row>
    <row r="29" spans="1:22" s="43" customFormat="1" ht="20.85" customHeight="1" x14ac:dyDescent="0.3">
      <c r="A29" s="93"/>
      <c r="B29" s="90"/>
      <c r="C29" s="99"/>
      <c r="D29" s="90"/>
      <c r="E29" s="67"/>
      <c r="F29" s="67"/>
      <c r="G29" s="67"/>
      <c r="H29" s="67"/>
      <c r="I29" s="67"/>
      <c r="J29" s="67"/>
      <c r="K29" s="67"/>
      <c r="L29" s="67"/>
      <c r="M29" s="68"/>
    </row>
    <row r="30" spans="1:22" s="43" customFormat="1" ht="20.85" customHeight="1" x14ac:dyDescent="0.3">
      <c r="A30" s="93"/>
      <c r="B30" s="90"/>
      <c r="C30" s="99"/>
      <c r="D30" s="90"/>
      <c r="E30" s="67"/>
      <c r="F30" s="67"/>
      <c r="G30" s="67"/>
      <c r="H30" s="67"/>
      <c r="I30" s="67"/>
      <c r="J30" s="67"/>
      <c r="K30" s="67"/>
      <c r="L30" s="67"/>
      <c r="M30" s="68"/>
    </row>
    <row r="31" spans="1:22" s="43" customFormat="1" ht="20.85" customHeight="1" x14ac:dyDescent="0.3">
      <c r="A31" s="97"/>
      <c r="B31" s="98"/>
      <c r="C31" s="99"/>
      <c r="D31" s="90"/>
      <c r="E31" s="67"/>
      <c r="F31" s="67"/>
      <c r="G31" s="67"/>
      <c r="H31" s="67"/>
      <c r="I31" s="67"/>
      <c r="J31" s="67"/>
      <c r="K31" s="67"/>
      <c r="L31" s="67"/>
      <c r="M31" s="68"/>
      <c r="S31" s="43" t="s">
        <v>76</v>
      </c>
      <c r="T31" s="43" t="s">
        <v>75</v>
      </c>
    </row>
    <row r="32" spans="1:22" s="43" customFormat="1" ht="20.85" customHeight="1" x14ac:dyDescent="0.3">
      <c r="A32" s="93"/>
      <c r="B32" s="90"/>
      <c r="C32" s="96"/>
      <c r="D32" s="90"/>
      <c r="E32" s="94"/>
      <c r="F32" s="94"/>
      <c r="G32" s="94"/>
      <c r="H32" s="94"/>
      <c r="I32" s="94"/>
      <c r="J32" s="94"/>
      <c r="K32" s="94"/>
      <c r="L32" s="94"/>
      <c r="M32" s="95"/>
      <c r="S32" s="43">
        <v>1</v>
      </c>
      <c r="T32" s="43">
        <v>37</v>
      </c>
      <c r="V32" s="43">
        <f>S32/T32</f>
        <v>2.7027027027027029E-2</v>
      </c>
    </row>
    <row r="33" spans="1:13" s="43" customFormat="1" ht="20.85" customHeight="1" x14ac:dyDescent="0.3">
      <c r="A33" s="116"/>
      <c r="B33" s="118"/>
      <c r="C33" s="117"/>
      <c r="D33" s="118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1:13" s="43" customFormat="1" ht="20.85" customHeight="1" x14ac:dyDescent="0.3">
      <c r="A34" s="116"/>
      <c r="B34" s="118"/>
      <c r="C34" s="117"/>
      <c r="D34" s="118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s="43" customFormat="1" ht="20.85" customHeight="1" x14ac:dyDescent="0.3">
      <c r="A35" s="116"/>
      <c r="B35" s="118"/>
      <c r="C35" s="117"/>
      <c r="D35" s="118"/>
      <c r="E35" s="119"/>
      <c r="F35" s="119"/>
      <c r="G35" s="119"/>
      <c r="H35" s="119"/>
      <c r="I35" s="119"/>
      <c r="J35" s="119"/>
      <c r="K35" s="119"/>
      <c r="L35" s="119"/>
      <c r="M35" s="120"/>
    </row>
    <row r="36" spans="1:13" s="43" customFormat="1" ht="20.85" customHeight="1" x14ac:dyDescent="0.3">
      <c r="A36" s="116"/>
      <c r="B36" s="118"/>
      <c r="C36" s="117"/>
      <c r="D36" s="118"/>
      <c r="E36" s="119"/>
      <c r="F36" s="119"/>
      <c r="G36" s="119"/>
      <c r="H36" s="119"/>
      <c r="I36" s="119"/>
      <c r="J36" s="119"/>
      <c r="K36" s="119"/>
      <c r="L36" s="119"/>
      <c r="M36" s="120"/>
    </row>
    <row r="37" spans="1:13" s="43" customFormat="1" ht="20.85" customHeight="1" x14ac:dyDescent="0.3">
      <c r="A37" s="116"/>
      <c r="B37" s="118"/>
      <c r="C37" s="117"/>
      <c r="D37" s="118"/>
      <c r="E37" s="119"/>
      <c r="F37" s="119"/>
      <c r="G37" s="119"/>
      <c r="H37" s="119"/>
      <c r="I37" s="119"/>
      <c r="J37" s="119"/>
      <c r="K37" s="119"/>
      <c r="L37" s="119"/>
      <c r="M37" s="120"/>
    </row>
    <row r="38" spans="1:13" s="43" customFormat="1" ht="20.85" customHeight="1" x14ac:dyDescent="0.3">
      <c r="A38" s="116"/>
      <c r="B38" s="118"/>
      <c r="C38" s="117"/>
      <c r="D38" s="118"/>
      <c r="E38" s="119"/>
      <c r="F38" s="119"/>
      <c r="G38" s="119"/>
      <c r="H38" s="119"/>
      <c r="I38" s="119"/>
      <c r="J38" s="119"/>
      <c r="K38" s="119"/>
      <c r="L38" s="119"/>
      <c r="M38" s="120"/>
    </row>
    <row r="39" spans="1:13" s="43" customFormat="1" ht="20.85" customHeight="1" x14ac:dyDescent="0.3">
      <c r="A39" s="116"/>
      <c r="B39" s="118"/>
      <c r="C39" s="117"/>
      <c r="D39" s="118"/>
      <c r="E39" s="119"/>
      <c r="F39" s="119"/>
      <c r="G39" s="119"/>
      <c r="H39" s="119"/>
      <c r="I39" s="119"/>
      <c r="J39" s="119"/>
      <c r="K39" s="119"/>
      <c r="L39" s="119"/>
      <c r="M39" s="120"/>
    </row>
    <row r="40" spans="1:13" s="43" customFormat="1" ht="20.85" customHeight="1" x14ac:dyDescent="0.3">
      <c r="A40" s="116"/>
      <c r="B40" s="118"/>
      <c r="C40" s="117"/>
      <c r="D40" s="118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1:13" s="43" customFormat="1" ht="20.85" customHeight="1" x14ac:dyDescent="0.3">
      <c r="A41" s="116"/>
      <c r="B41" s="118"/>
      <c r="C41" s="117"/>
      <c r="D41" s="118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1:13" s="43" customFormat="1" ht="20.85" customHeight="1" x14ac:dyDescent="0.3">
      <c r="A42" s="116"/>
      <c r="B42" s="118"/>
      <c r="C42" s="117"/>
      <c r="D42" s="118"/>
      <c r="E42" s="119"/>
      <c r="F42" s="119"/>
      <c r="G42" s="119"/>
      <c r="H42" s="119"/>
      <c r="I42" s="119"/>
      <c r="J42" s="119"/>
      <c r="K42" s="119"/>
      <c r="L42" s="119"/>
      <c r="M42" s="120"/>
    </row>
    <row r="43" spans="1:13" s="43" customFormat="1" ht="20.85" customHeight="1" x14ac:dyDescent="0.3">
      <c r="A43" s="116"/>
      <c r="B43" s="118"/>
      <c r="C43" s="117"/>
      <c r="D43" s="118"/>
      <c r="E43" s="119"/>
      <c r="F43" s="119"/>
      <c r="G43" s="119"/>
      <c r="H43" s="119"/>
      <c r="I43" s="119"/>
      <c r="J43" s="119"/>
      <c r="K43" s="119"/>
      <c r="L43" s="119"/>
      <c r="M43" s="120"/>
    </row>
    <row r="44" spans="1:13" s="43" customFormat="1" ht="20.85" customHeight="1" x14ac:dyDescent="0.3">
      <c r="A44" s="116"/>
      <c r="B44" s="118"/>
      <c r="C44" s="117"/>
      <c r="D44" s="118"/>
      <c r="E44" s="119"/>
      <c r="F44" s="119"/>
      <c r="G44" s="119"/>
      <c r="H44" s="119"/>
      <c r="I44" s="119"/>
      <c r="J44" s="119"/>
      <c r="K44" s="119"/>
      <c r="L44" s="119"/>
      <c r="M44" s="120"/>
    </row>
    <row r="45" spans="1:13" s="43" customFormat="1" ht="20.85" customHeight="1" x14ac:dyDescent="0.3">
      <c r="A45" s="116"/>
      <c r="B45" s="118"/>
      <c r="C45" s="117"/>
      <c r="D45" s="118"/>
      <c r="E45" s="119"/>
      <c r="F45" s="119"/>
      <c r="G45" s="119"/>
      <c r="H45" s="119"/>
      <c r="I45" s="119"/>
      <c r="J45" s="119"/>
      <c r="K45" s="119"/>
      <c r="L45" s="119"/>
      <c r="M45" s="120"/>
    </row>
    <row r="46" spans="1:13" s="43" customFormat="1" ht="20.85" customHeight="1" x14ac:dyDescent="0.3">
      <c r="A46" s="116"/>
      <c r="B46" s="118"/>
      <c r="C46" s="117"/>
      <c r="D46" s="118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3" s="43" customFormat="1" ht="20.85" customHeight="1" x14ac:dyDescent="0.3">
      <c r="A47" s="116"/>
      <c r="B47" s="118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20"/>
    </row>
    <row r="48" spans="1:13" s="43" customFormat="1" ht="20.85" customHeight="1" x14ac:dyDescent="0.3">
      <c r="A48" s="116"/>
      <c r="B48" s="118"/>
      <c r="C48" s="117"/>
      <c r="D48" s="118"/>
      <c r="E48" s="119"/>
      <c r="F48" s="119"/>
      <c r="G48" s="119"/>
      <c r="H48" s="119"/>
      <c r="I48" s="119"/>
      <c r="J48" s="119"/>
      <c r="K48" s="119"/>
      <c r="L48" s="119"/>
      <c r="M48" s="120"/>
    </row>
    <row r="49" spans="1:13" s="43" customFormat="1" ht="20.85" customHeight="1" x14ac:dyDescent="0.3">
      <c r="A49" s="116"/>
      <c r="B49" s="118"/>
      <c r="C49" s="117"/>
      <c r="D49" s="118"/>
      <c r="E49" s="119"/>
      <c r="F49" s="119"/>
      <c r="G49" s="119"/>
      <c r="H49" s="119"/>
      <c r="I49" s="119"/>
      <c r="J49" s="119"/>
      <c r="K49" s="119"/>
      <c r="L49" s="119"/>
      <c r="M49" s="120"/>
    </row>
    <row r="50" spans="1:13" s="43" customFormat="1" ht="20.85" customHeight="1" x14ac:dyDescent="0.3">
      <c r="A50" s="116"/>
      <c r="B50" s="118"/>
      <c r="C50" s="117"/>
      <c r="D50" s="118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 s="43" customFormat="1" ht="20.85" customHeight="1" x14ac:dyDescent="0.3">
      <c r="A51" s="116"/>
      <c r="B51" s="118"/>
      <c r="C51" s="117"/>
      <c r="D51" s="118"/>
      <c r="E51" s="119"/>
      <c r="F51" s="119"/>
      <c r="G51" s="119"/>
      <c r="H51" s="119"/>
      <c r="I51" s="119"/>
      <c r="J51" s="119"/>
      <c r="K51" s="119"/>
      <c r="L51" s="119"/>
      <c r="M51" s="120"/>
    </row>
    <row r="52" spans="1:13" s="43" customFormat="1" ht="20.85" customHeight="1" x14ac:dyDescent="0.3">
      <c r="A52" s="116"/>
      <c r="B52" s="118"/>
      <c r="C52" s="117"/>
      <c r="D52" s="118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s="43" customFormat="1" ht="20.85" customHeight="1" x14ac:dyDescent="0.3">
      <c r="A53" s="116"/>
      <c r="B53" s="118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13" s="43" customFormat="1" ht="20.85" customHeight="1" x14ac:dyDescent="0.3">
      <c r="A54" s="116"/>
      <c r="B54" s="118"/>
      <c r="C54" s="117"/>
      <c r="D54" s="118"/>
      <c r="E54" s="119"/>
      <c r="F54" s="119"/>
      <c r="G54" s="119"/>
      <c r="H54" s="119"/>
      <c r="I54" s="119"/>
      <c r="J54" s="119"/>
      <c r="K54" s="119"/>
      <c r="L54" s="119"/>
      <c r="M54" s="120"/>
    </row>
    <row r="55" spans="1:13" s="43" customFormat="1" ht="20.85" customHeight="1" x14ac:dyDescent="0.3">
      <c r="A55" s="116"/>
      <c r="B55" s="118"/>
      <c r="C55" s="117"/>
      <c r="D55" s="118"/>
      <c r="E55" s="119"/>
      <c r="F55" s="119"/>
      <c r="G55" s="119"/>
      <c r="H55" s="119"/>
      <c r="I55" s="119"/>
      <c r="J55" s="119"/>
      <c r="K55" s="119"/>
      <c r="L55" s="119"/>
      <c r="M55" s="120"/>
    </row>
    <row r="56" spans="1:13" s="43" customFormat="1" ht="20.85" customHeight="1" x14ac:dyDescent="0.3">
      <c r="A56" s="116"/>
      <c r="B56" s="118"/>
      <c r="C56" s="117"/>
      <c r="D56" s="118"/>
      <c r="E56" s="119"/>
      <c r="F56" s="119"/>
      <c r="G56" s="119"/>
      <c r="H56" s="119"/>
      <c r="I56" s="119"/>
      <c r="J56" s="119"/>
      <c r="K56" s="119"/>
      <c r="L56" s="119"/>
      <c r="M56" s="120"/>
    </row>
    <row r="57" spans="1:13" s="43" customFormat="1" ht="20.85" customHeight="1" x14ac:dyDescent="0.3">
      <c r="A57" s="116"/>
      <c r="B57" s="118"/>
      <c r="C57" s="117"/>
      <c r="D57" s="118"/>
      <c r="E57" s="119"/>
      <c r="F57" s="119"/>
      <c r="G57" s="119"/>
      <c r="H57" s="119"/>
      <c r="I57" s="119"/>
      <c r="J57" s="119"/>
      <c r="K57" s="119"/>
      <c r="L57" s="119"/>
      <c r="M57" s="120"/>
    </row>
    <row r="58" spans="1:13" s="43" customFormat="1" ht="20.85" customHeight="1" x14ac:dyDescent="0.3">
      <c r="A58" s="116"/>
      <c r="B58" s="118"/>
      <c r="C58" s="117"/>
      <c r="D58" s="118"/>
      <c r="E58" s="119"/>
      <c r="F58" s="119"/>
      <c r="G58" s="119"/>
      <c r="H58" s="119"/>
      <c r="I58" s="119"/>
      <c r="J58" s="119"/>
      <c r="K58" s="119"/>
      <c r="L58" s="119"/>
      <c r="M58" s="120"/>
    </row>
    <row r="59" spans="1:13" s="43" customFormat="1" ht="20.85" customHeight="1" x14ac:dyDescent="0.3">
      <c r="A59" s="116"/>
      <c r="B59" s="118"/>
      <c r="C59" s="117"/>
      <c r="D59" s="118"/>
      <c r="E59" s="119"/>
      <c r="F59" s="119"/>
      <c r="G59" s="119"/>
      <c r="H59" s="119"/>
      <c r="I59" s="119"/>
      <c r="J59" s="119"/>
      <c r="K59" s="119"/>
      <c r="L59" s="119"/>
      <c r="M59" s="120"/>
    </row>
    <row r="60" spans="1:13" s="43" customFormat="1" ht="20.85" customHeight="1" x14ac:dyDescent="0.3">
      <c r="A60" s="116"/>
      <c r="B60" s="118"/>
      <c r="C60" s="117"/>
      <c r="D60" s="118"/>
      <c r="E60" s="119"/>
      <c r="F60" s="119"/>
      <c r="G60" s="119"/>
      <c r="H60" s="119"/>
      <c r="I60" s="119"/>
      <c r="J60" s="119"/>
      <c r="K60" s="119"/>
      <c r="L60" s="119"/>
      <c r="M60" s="120"/>
    </row>
    <row r="61" spans="1:13" s="43" customFormat="1" ht="20.85" customHeight="1" x14ac:dyDescent="0.3">
      <c r="A61" s="116"/>
      <c r="B61" s="118"/>
      <c r="C61" s="117"/>
      <c r="D61" s="118"/>
      <c r="E61" s="119"/>
      <c r="F61" s="119"/>
      <c r="G61" s="119"/>
      <c r="H61" s="119"/>
      <c r="I61" s="119"/>
      <c r="J61" s="119"/>
      <c r="K61" s="119"/>
      <c r="L61" s="119"/>
      <c r="M61" s="120"/>
    </row>
    <row r="62" spans="1:13" s="43" customFormat="1" ht="20.85" customHeight="1" x14ac:dyDescent="0.3">
      <c r="A62" s="116"/>
      <c r="B62" s="118"/>
      <c r="C62" s="117"/>
      <c r="D62" s="118"/>
      <c r="E62" s="119"/>
      <c r="F62" s="119"/>
      <c r="G62" s="119"/>
      <c r="H62" s="119"/>
      <c r="I62" s="119"/>
      <c r="J62" s="119"/>
      <c r="K62" s="119"/>
      <c r="L62" s="119"/>
      <c r="M62" s="120"/>
    </row>
    <row r="63" spans="1:13" s="43" customFormat="1" ht="20.85" customHeight="1" x14ac:dyDescent="0.3">
      <c r="A63" s="116"/>
      <c r="B63" s="118"/>
      <c r="C63" s="117"/>
      <c r="D63" s="118"/>
      <c r="E63" s="119"/>
      <c r="F63" s="119"/>
      <c r="G63" s="119"/>
      <c r="H63" s="119"/>
      <c r="I63" s="119"/>
      <c r="J63" s="119"/>
      <c r="K63" s="119"/>
      <c r="L63" s="119"/>
      <c r="M63" s="120"/>
    </row>
    <row r="64" spans="1:13" s="43" customFormat="1" ht="21" customHeight="1" x14ac:dyDescent="0.3">
      <c r="A64" s="116"/>
      <c r="B64" s="118"/>
      <c r="C64" s="117"/>
      <c r="D64" s="118"/>
      <c r="E64" s="119"/>
      <c r="F64" s="119"/>
      <c r="G64" s="119"/>
      <c r="H64" s="119"/>
      <c r="I64" s="119"/>
      <c r="J64" s="119"/>
      <c r="K64" s="119"/>
      <c r="L64" s="119"/>
      <c r="M64" s="120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E10:M10 C5:M9 C11:M64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66"/>
  <sheetViews>
    <sheetView topLeftCell="A36" zoomScale="145" zoomScaleNormal="145" workbookViewId="0">
      <selection activeCell="AG73" sqref="AG73"/>
    </sheetView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77" t="s">
        <v>32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2:30" x14ac:dyDescent="0.3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2:30" ht="24" customHeight="1" thickBot="1" x14ac:dyDescent="0.35">
      <c r="B3" s="33" t="s">
        <v>33</v>
      </c>
      <c r="C3" s="34" t="s">
        <v>34</v>
      </c>
      <c r="D3" s="179" t="s">
        <v>35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9" t="s">
        <v>91</v>
      </c>
      <c r="C4" s="82" t="s">
        <v>92</v>
      </c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0">
        <f>SUM(Z5:Z8)</f>
        <v>19970.400000000001</v>
      </c>
      <c r="AA4" s="50">
        <f>SUM(AA5:AA8)</f>
        <v>55699</v>
      </c>
      <c r="AB4" s="50">
        <f>SUM(AB5:AB8)</f>
        <v>86876.749799999991</v>
      </c>
      <c r="AC4" s="50">
        <f>SUM(AC5:AC8)</f>
        <v>162546.14979999998</v>
      </c>
      <c r="AD4" s="51"/>
    </row>
    <row r="5" spans="2:30" ht="18.75" customHeight="1" x14ac:dyDescent="0.3">
      <c r="B5" s="81" t="s">
        <v>74</v>
      </c>
      <c r="C5" s="83"/>
      <c r="D5" s="176">
        <v>500154000</v>
      </c>
      <c r="E5" s="174"/>
      <c r="F5" s="174"/>
      <c r="G5" s="174"/>
      <c r="H5" s="174"/>
      <c r="I5" s="174" t="s">
        <v>40</v>
      </c>
      <c r="J5" s="174"/>
      <c r="K5" s="174">
        <v>1737</v>
      </c>
      <c r="L5" s="174"/>
      <c r="M5" s="174"/>
      <c r="N5" s="42" t="s">
        <v>41</v>
      </c>
      <c r="O5" s="174" t="s">
        <v>42</v>
      </c>
      <c r="P5" s="174"/>
      <c r="Q5" s="174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86876.749799999991</v>
      </c>
      <c r="AC5" s="27">
        <f>SUM(Z5:AB5)</f>
        <v>86876.749799999991</v>
      </c>
      <c r="AD5" s="31"/>
    </row>
    <row r="6" spans="2:30" ht="18.75" customHeight="1" x14ac:dyDescent="0.3">
      <c r="B6" s="28" t="s">
        <v>43</v>
      </c>
      <c r="C6" s="84" t="s">
        <v>44</v>
      </c>
      <c r="D6" s="173">
        <v>10</v>
      </c>
      <c r="E6" s="174"/>
      <c r="F6" s="174"/>
      <c r="G6" s="174"/>
      <c r="H6" s="42" t="s">
        <v>45</v>
      </c>
      <c r="I6" s="42" t="s">
        <v>41</v>
      </c>
      <c r="J6" s="174">
        <f>AC45</f>
        <v>1272</v>
      </c>
      <c r="K6" s="174"/>
      <c r="L6" s="174"/>
      <c r="M6" s="174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12720</v>
      </c>
      <c r="AA6" s="30"/>
      <c r="AB6" s="30"/>
      <c r="AC6" s="27">
        <f>SUM(Z6:AB6)</f>
        <v>12720</v>
      </c>
      <c r="AD6" s="31" t="s">
        <v>39</v>
      </c>
    </row>
    <row r="7" spans="2:30" ht="18.75" customHeight="1" x14ac:dyDescent="0.3">
      <c r="B7" s="28" t="s">
        <v>46</v>
      </c>
      <c r="C7" s="84" t="s">
        <v>47</v>
      </c>
      <c r="D7" s="173">
        <v>57</v>
      </c>
      <c r="E7" s="174"/>
      <c r="F7" s="174"/>
      <c r="G7" s="174"/>
      <c r="H7" s="42" t="s">
        <v>48</v>
      </c>
      <c r="I7" s="42" t="s">
        <v>41</v>
      </c>
      <c r="J7" s="174">
        <f>Z6</f>
        <v>12720</v>
      </c>
      <c r="K7" s="174"/>
      <c r="L7" s="174"/>
      <c r="M7" s="174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7250.4</v>
      </c>
      <c r="AA7" s="30"/>
      <c r="AB7" s="30"/>
      <c r="AC7" s="27">
        <f>SUM(Z7:AB7)</f>
        <v>7250.4</v>
      </c>
      <c r="AD7" s="31" t="s">
        <v>39</v>
      </c>
    </row>
    <row r="8" spans="2:30" ht="18.75" customHeight="1" x14ac:dyDescent="0.3">
      <c r="B8" s="28" t="s">
        <v>49</v>
      </c>
      <c r="C8" s="29" t="s">
        <v>39</v>
      </c>
      <c r="D8" s="175">
        <v>1</v>
      </c>
      <c r="E8" s="174"/>
      <c r="F8" s="174"/>
      <c r="G8" s="42" t="s">
        <v>10</v>
      </c>
      <c r="H8" s="42" t="s">
        <v>41</v>
      </c>
      <c r="I8" s="174">
        <v>267360</v>
      </c>
      <c r="J8" s="174"/>
      <c r="K8" s="174"/>
      <c r="L8" s="174"/>
      <c r="M8" s="42" t="s">
        <v>41</v>
      </c>
      <c r="N8" s="174" t="s">
        <v>50</v>
      </c>
      <c r="O8" s="174"/>
      <c r="P8" s="174"/>
      <c r="Q8" s="174"/>
      <c r="R8" s="174"/>
      <c r="S8" s="174"/>
      <c r="T8" s="174"/>
      <c r="U8" s="174"/>
      <c r="V8" s="174"/>
      <c r="W8" s="42"/>
      <c r="X8" s="42"/>
      <c r="Y8" s="32"/>
      <c r="Z8" s="30"/>
      <c r="AA8" s="30">
        <f>TRUNC(D8*I8*0.20833,0)</f>
        <v>55699</v>
      </c>
      <c r="AB8" s="30"/>
      <c r="AC8" s="27">
        <f>SUM(Z8:AB8)</f>
        <v>55699</v>
      </c>
      <c r="AD8" s="31" t="s">
        <v>39</v>
      </c>
    </row>
    <row r="9" spans="2:30" ht="18.75" customHeight="1" x14ac:dyDescent="0.3">
      <c r="B9" s="28"/>
      <c r="C9" s="29"/>
      <c r="D9" s="5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9"/>
      <c r="C10" s="100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50"/>
      <c r="AA10" s="50"/>
      <c r="AB10" s="50"/>
      <c r="AC10" s="50"/>
      <c r="AD10" s="51"/>
    </row>
    <row r="11" spans="2:30" s="36" customFormat="1" ht="18.75" customHeight="1" x14ac:dyDescent="0.3">
      <c r="B11" s="81"/>
      <c r="C11" s="82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50"/>
      <c r="AA11" s="50"/>
      <c r="AB11" s="50"/>
      <c r="AC11" s="50"/>
      <c r="AD11" s="51"/>
    </row>
    <row r="12" spans="2:30" ht="18.75" customHeight="1" x14ac:dyDescent="0.3">
      <c r="C12" s="82"/>
      <c r="D12" s="176"/>
      <c r="E12" s="174"/>
      <c r="F12" s="174"/>
      <c r="G12" s="174"/>
      <c r="H12" s="174"/>
      <c r="I12" s="174"/>
      <c r="J12" s="174"/>
      <c r="K12" s="174"/>
      <c r="L12" s="174"/>
      <c r="M12" s="174"/>
      <c r="N12" s="42"/>
      <c r="O12" s="174"/>
      <c r="P12" s="174"/>
      <c r="Q12" s="174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84"/>
      <c r="D13" s="173"/>
      <c r="E13" s="174"/>
      <c r="F13" s="174"/>
      <c r="G13" s="174"/>
      <c r="H13" s="42"/>
      <c r="I13" s="42"/>
      <c r="J13" s="174"/>
      <c r="K13" s="174"/>
      <c r="L13" s="174"/>
      <c r="M13" s="174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84"/>
      <c r="D14" s="173"/>
      <c r="E14" s="174"/>
      <c r="F14" s="174"/>
      <c r="G14" s="174"/>
      <c r="H14" s="42"/>
      <c r="I14" s="42"/>
      <c r="J14" s="174"/>
      <c r="K14" s="174"/>
      <c r="L14" s="174"/>
      <c r="M14" s="174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84"/>
      <c r="D15" s="175"/>
      <c r="E15" s="174"/>
      <c r="F15" s="174"/>
      <c r="G15" s="42"/>
      <c r="H15" s="42"/>
      <c r="I15" s="174" t="s">
        <v>79</v>
      </c>
      <c r="J15" s="174"/>
      <c r="K15" s="174"/>
      <c r="L15" s="174"/>
      <c r="M15" s="42"/>
      <c r="N15" s="174"/>
      <c r="O15" s="174"/>
      <c r="P15" s="174"/>
      <c r="Q15" s="174"/>
      <c r="R15" s="174"/>
      <c r="S15" s="174"/>
      <c r="T15" s="174"/>
      <c r="U15" s="174"/>
      <c r="V15" s="174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9"/>
      <c r="C17" s="100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0"/>
      <c r="AA17" s="50"/>
      <c r="AB17" s="50"/>
      <c r="AC17" s="50"/>
      <c r="AD17" s="51"/>
    </row>
    <row r="18" spans="2:32" s="36" customFormat="1" ht="18.75" customHeight="1" x14ac:dyDescent="0.3">
      <c r="B18" s="88"/>
      <c r="C18" s="8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0"/>
      <c r="AA18" s="50"/>
      <c r="AB18" s="50"/>
      <c r="AC18" s="50"/>
      <c r="AD18" s="51"/>
    </row>
    <row r="19" spans="2:32" ht="18.75" customHeight="1" x14ac:dyDescent="0.3">
      <c r="B19" s="81"/>
      <c r="C19" s="83"/>
      <c r="D19" s="176"/>
      <c r="E19" s="174"/>
      <c r="F19" s="174"/>
      <c r="G19" s="174"/>
      <c r="H19" s="174"/>
      <c r="I19" s="174"/>
      <c r="J19" s="174"/>
      <c r="K19" s="174"/>
      <c r="L19" s="174"/>
      <c r="M19" s="174"/>
      <c r="N19" s="42"/>
      <c r="O19" s="174"/>
      <c r="P19" s="174"/>
      <c r="Q19" s="174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81"/>
      <c r="C20" s="82"/>
      <c r="D20" s="176"/>
      <c r="E20" s="174"/>
      <c r="F20" s="174"/>
      <c r="G20" s="174"/>
      <c r="H20" s="174"/>
      <c r="I20" s="174"/>
      <c r="J20" s="174"/>
      <c r="K20" s="174"/>
      <c r="L20" s="174"/>
      <c r="M20" s="174"/>
      <c r="N20" s="42"/>
      <c r="O20" s="174"/>
      <c r="P20" s="174"/>
      <c r="Q20" s="174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84"/>
      <c r="D21" s="173"/>
      <c r="E21" s="174"/>
      <c r="F21" s="174"/>
      <c r="G21" s="174"/>
      <c r="H21" s="42"/>
      <c r="I21" s="42"/>
      <c r="J21" s="174"/>
      <c r="K21" s="174"/>
      <c r="L21" s="174"/>
      <c r="M21" s="174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 t="s">
        <v>81</v>
      </c>
      <c r="AA21" s="30"/>
      <c r="AB21" s="30"/>
      <c r="AC21" s="27"/>
      <c r="AD21" s="31"/>
    </row>
    <row r="22" spans="2:32" ht="18.75" customHeight="1" x14ac:dyDescent="0.3">
      <c r="B22" s="28"/>
      <c r="C22" s="84"/>
      <c r="D22" s="173"/>
      <c r="E22" s="174"/>
      <c r="F22" s="174"/>
      <c r="G22" s="174"/>
      <c r="H22" s="42"/>
      <c r="I22" s="42"/>
      <c r="J22" s="174"/>
      <c r="K22" s="174"/>
      <c r="L22" s="174"/>
      <c r="M22" s="174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75"/>
      <c r="E23" s="174"/>
      <c r="F23" s="174"/>
      <c r="G23" s="42"/>
      <c r="H23" s="42"/>
      <c r="I23" s="174"/>
      <c r="J23" s="174"/>
      <c r="K23" s="174"/>
      <c r="L23" s="174"/>
      <c r="M23" s="42"/>
      <c r="N23" s="174"/>
      <c r="O23" s="174"/>
      <c r="P23" s="174"/>
      <c r="Q23" s="174"/>
      <c r="R23" s="174"/>
      <c r="S23" s="174"/>
      <c r="T23" s="174"/>
      <c r="U23" s="174"/>
      <c r="V23" s="174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73"/>
      <c r="E24" s="174"/>
      <c r="F24" s="174"/>
      <c r="G24" s="174"/>
      <c r="H24" s="42"/>
      <c r="I24" s="42"/>
      <c r="J24" s="174"/>
      <c r="K24" s="174"/>
      <c r="L24" s="174"/>
      <c r="M24" s="174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101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5"/>
      <c r="Z25" s="106"/>
      <c r="AA25" s="106"/>
      <c r="AB25" s="106"/>
      <c r="AC25" s="107"/>
      <c r="AD25" s="108"/>
    </row>
    <row r="26" spans="2:32" ht="18.75" customHeight="1" x14ac:dyDescent="0.3">
      <c r="B26" s="45"/>
      <c r="C26" s="4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6"/>
      <c r="AA26" s="46"/>
      <c r="AB26" s="46"/>
      <c r="AC26" s="48"/>
      <c r="AD26" s="45"/>
    </row>
    <row r="27" spans="2:32" ht="18.75" customHeight="1" x14ac:dyDescent="0.3">
      <c r="B27" s="45"/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6"/>
      <c r="AA27" s="46"/>
      <c r="AB27" s="46"/>
      <c r="AC27" s="48"/>
      <c r="AD27" s="45"/>
    </row>
    <row r="28" spans="2:32" ht="18.75" customHeight="1" x14ac:dyDescent="0.3"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6"/>
      <c r="AA28" s="46"/>
      <c r="AB28" s="46"/>
      <c r="AC28" s="48"/>
      <c r="AD28" s="45"/>
    </row>
    <row r="29" spans="2:32" ht="18.75" customHeight="1" x14ac:dyDescent="0.3">
      <c r="B29" s="45"/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6"/>
      <c r="AA29" s="46"/>
      <c r="AB29" s="46"/>
      <c r="AC29" s="48"/>
      <c r="AD29" s="45"/>
    </row>
    <row r="30" spans="2:32" ht="18.75" customHeight="1" x14ac:dyDescent="0.3"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6"/>
      <c r="AA30" s="46"/>
      <c r="AB30" s="46"/>
      <c r="AC30" s="48"/>
      <c r="AD30" s="45"/>
    </row>
    <row r="31" spans="2:32" ht="18.75" customHeight="1" x14ac:dyDescent="0.3">
      <c r="B31" s="45"/>
      <c r="C31" s="4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6"/>
      <c r="AA31" s="46"/>
      <c r="AB31" s="46"/>
      <c r="AC31" s="48"/>
      <c r="AD31" s="45"/>
    </row>
    <row r="32" spans="2:32" ht="18.75" customHeight="1" x14ac:dyDescent="0.3">
      <c r="B32" s="45"/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6"/>
      <c r="AA32" s="46"/>
      <c r="AB32" s="46"/>
      <c r="AC32" s="48"/>
      <c r="AD32" s="45"/>
    </row>
    <row r="33" spans="2:30" ht="18.75" customHeight="1" x14ac:dyDescent="0.3"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6"/>
      <c r="AA33" s="46"/>
      <c r="AB33" s="46"/>
      <c r="AC33" s="48"/>
      <c r="AD33" s="45"/>
    </row>
    <row r="34" spans="2:30" ht="18.75" customHeight="1" x14ac:dyDescent="0.3">
      <c r="B34" s="45"/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6"/>
      <c r="AA34" s="46"/>
      <c r="AB34" s="46"/>
      <c r="AC34" s="48"/>
      <c r="AD34" s="45"/>
    </row>
    <row r="35" spans="2:30" ht="18.75" customHeight="1" x14ac:dyDescent="0.3"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6"/>
      <c r="AA35" s="46"/>
      <c r="AB35" s="46"/>
      <c r="AC35" s="48"/>
      <c r="AD35" s="45"/>
    </row>
    <row r="36" spans="2:30" ht="18.75" customHeight="1" x14ac:dyDescent="0.3"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6"/>
      <c r="AA36" s="46"/>
      <c r="AB36" s="46"/>
      <c r="AC36" s="48"/>
      <c r="AD36" s="45"/>
    </row>
    <row r="37" spans="2:30" ht="18.75" customHeight="1" x14ac:dyDescent="0.3">
      <c r="B37" s="45"/>
      <c r="C37" s="4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6"/>
      <c r="AA37" s="46"/>
      <c r="AB37" s="46"/>
      <c r="AC37" s="48"/>
      <c r="AD37" s="45"/>
    </row>
    <row r="38" spans="2:30" ht="18.75" customHeight="1" x14ac:dyDescent="0.3">
      <c r="B38" s="45"/>
      <c r="C38" s="45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6"/>
      <c r="AA38" s="46"/>
      <c r="AB38" s="46"/>
      <c r="AC38" s="48"/>
      <c r="AD38" s="45"/>
    </row>
    <row r="39" spans="2:30" ht="18.75" customHeight="1" x14ac:dyDescent="0.3">
      <c r="B39" s="45"/>
      <c r="C39" s="4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6"/>
      <c r="AA39" s="46"/>
      <c r="AB39" s="46"/>
      <c r="AC39" s="48"/>
      <c r="AD39" s="45"/>
    </row>
    <row r="40" spans="2:30" ht="18.75" customHeight="1" x14ac:dyDescent="0.3">
      <c r="B40" s="45"/>
      <c r="C40" s="4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6"/>
      <c r="AA40" s="46"/>
      <c r="AB40" s="46"/>
      <c r="AC40" s="48"/>
      <c r="AD40" s="45"/>
    </row>
    <row r="41" spans="2:30" ht="18.75" customHeight="1" x14ac:dyDescent="0.3">
      <c r="B41" s="45"/>
      <c r="C41" s="45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6"/>
      <c r="AA41" s="46"/>
      <c r="AB41" s="46"/>
      <c r="AC41" s="48"/>
      <c r="AD41" s="45"/>
    </row>
    <row r="42" spans="2:30" ht="18.75" customHeight="1" x14ac:dyDescent="0.3">
      <c r="B42" s="45"/>
      <c r="C42" s="45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6"/>
      <c r="AA42" s="46"/>
      <c r="AB42" s="46"/>
      <c r="AC42" s="48"/>
      <c r="AD42" s="45"/>
    </row>
    <row r="43" spans="2:30" ht="18.75" customHeight="1" x14ac:dyDescent="0.3">
      <c r="B43" s="45"/>
      <c r="C43" s="45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6"/>
      <c r="AA43" s="46"/>
      <c r="AB43" s="180" t="s">
        <v>84</v>
      </c>
      <c r="AC43" s="180"/>
      <c r="AD43" s="45"/>
    </row>
    <row r="44" spans="2:30" ht="18.75" customHeight="1" x14ac:dyDescent="0.3">
      <c r="B44" s="45"/>
      <c r="C44" s="4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6"/>
      <c r="AA44" s="46"/>
      <c r="AB44" s="132" t="s">
        <v>83</v>
      </c>
      <c r="AC44" s="133" t="s">
        <v>82</v>
      </c>
      <c r="AD44" s="45"/>
    </row>
    <row r="45" spans="2:30" ht="18.75" customHeight="1" x14ac:dyDescent="0.3">
      <c r="B45" s="45"/>
      <c r="C45" s="45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6"/>
      <c r="AA45" s="46"/>
      <c r="AB45" s="132"/>
      <c r="AC45" s="133">
        <v>1272</v>
      </c>
      <c r="AD45" s="45"/>
    </row>
    <row r="46" spans="2:30" ht="18.75" customHeight="1" x14ac:dyDescent="0.3">
      <c r="B46" s="45"/>
      <c r="C46" s="45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6"/>
      <c r="AA46" s="46"/>
      <c r="AB46" s="181" t="s">
        <v>86</v>
      </c>
      <c r="AC46" s="181"/>
      <c r="AD46" s="45"/>
    </row>
    <row r="47" spans="2:30" ht="18.75" customHeight="1" x14ac:dyDescent="0.3">
      <c r="B47" s="45"/>
      <c r="C47" s="4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6"/>
      <c r="AA47" s="46"/>
      <c r="AB47" s="182"/>
      <c r="AC47" s="182"/>
      <c r="AD47" s="45"/>
    </row>
    <row r="48" spans="2:30" ht="18.75" customHeight="1" x14ac:dyDescent="0.3">
      <c r="B48" s="45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6"/>
      <c r="AA48" s="46"/>
      <c r="AB48" s="183" t="s">
        <v>85</v>
      </c>
      <c r="AC48" s="183"/>
      <c r="AD48" s="183"/>
    </row>
    <row r="49" spans="2:30" ht="18.75" customHeight="1" x14ac:dyDescent="0.3">
      <c r="B49" s="45"/>
      <c r="C49" s="45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6"/>
      <c r="AA49" s="46"/>
      <c r="AB49" s="46"/>
      <c r="AC49" s="48"/>
      <c r="AD49" s="45"/>
    </row>
    <row r="50" spans="2:30" ht="18.75" customHeight="1" x14ac:dyDescent="0.3">
      <c r="B50" s="45"/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6"/>
      <c r="AA50" s="46"/>
      <c r="AB50" s="46"/>
      <c r="AC50" s="48"/>
      <c r="AD50" s="45"/>
    </row>
    <row r="51" spans="2:30" ht="18.75" customHeight="1" x14ac:dyDescent="0.3">
      <c r="B51" s="45"/>
      <c r="C51" s="45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6"/>
      <c r="AA51" s="46"/>
      <c r="AB51" s="46"/>
      <c r="AC51" s="48"/>
      <c r="AD51" s="45"/>
    </row>
    <row r="52" spans="2:30" ht="18.75" customHeight="1" x14ac:dyDescent="0.3">
      <c r="B52" s="45"/>
      <c r="C52" s="4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6"/>
      <c r="AA52" s="46"/>
      <c r="AB52" s="46"/>
      <c r="AC52" s="48"/>
      <c r="AD52" s="45"/>
    </row>
    <row r="53" spans="2:30" ht="18.75" customHeight="1" x14ac:dyDescent="0.3">
      <c r="B53" s="45"/>
      <c r="C53" s="4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6"/>
      <c r="AA53" s="46"/>
      <c r="AB53" s="46"/>
      <c r="AC53" s="48"/>
      <c r="AD53" s="45"/>
    </row>
    <row r="54" spans="2:30" ht="18.75" customHeight="1" x14ac:dyDescent="0.3">
      <c r="B54" s="45"/>
      <c r="C54" s="45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6"/>
      <c r="AA54" s="46"/>
      <c r="AB54" s="46"/>
      <c r="AC54" s="48"/>
      <c r="AD54" s="45"/>
    </row>
    <row r="55" spans="2:30" ht="18.75" customHeight="1" x14ac:dyDescent="0.3">
      <c r="B55" s="45"/>
      <c r="C55" s="45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6"/>
      <c r="AA55" s="46"/>
      <c r="AB55" s="46"/>
      <c r="AC55" s="48"/>
      <c r="AD55" s="45"/>
    </row>
    <row r="56" spans="2:30" ht="18.75" customHeight="1" x14ac:dyDescent="0.3">
      <c r="B56" s="45"/>
      <c r="C56" s="4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6"/>
      <c r="AA56" s="46"/>
      <c r="AB56" s="46"/>
      <c r="AC56" s="48"/>
      <c r="AD56" s="45"/>
    </row>
    <row r="57" spans="2:30" ht="18.75" customHeight="1" x14ac:dyDescent="0.3">
      <c r="B57" s="45"/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6"/>
      <c r="AA57" s="46"/>
      <c r="AB57" s="46"/>
      <c r="AC57" s="48"/>
      <c r="AD57" s="45"/>
    </row>
    <row r="58" spans="2:30" ht="18.75" customHeight="1" x14ac:dyDescent="0.3">
      <c r="B58" s="45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6"/>
      <c r="AA58" s="46"/>
      <c r="AB58" s="46"/>
      <c r="AC58" s="48"/>
      <c r="AD58" s="45"/>
    </row>
    <row r="59" spans="2:30" ht="18.75" customHeight="1" x14ac:dyDescent="0.3">
      <c r="B59" s="45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6"/>
      <c r="AA59" s="46"/>
      <c r="AB59" s="46"/>
      <c r="AC59" s="48"/>
      <c r="AD59" s="45"/>
    </row>
    <row r="60" spans="2:30" ht="18.75" customHeight="1" x14ac:dyDescent="0.3">
      <c r="B60" s="45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6"/>
      <c r="AA60" s="46"/>
      <c r="AB60" s="46"/>
      <c r="AC60" s="48"/>
      <c r="AD60" s="45"/>
    </row>
    <row r="61" spans="2:30" ht="18.75" customHeight="1" x14ac:dyDescent="0.3">
      <c r="B61" s="45"/>
      <c r="C61" s="4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6"/>
      <c r="AA61" s="46"/>
      <c r="AB61" s="46"/>
      <c r="AC61" s="48"/>
      <c r="AD61" s="45"/>
    </row>
    <row r="62" spans="2:30" ht="18.75" customHeight="1" x14ac:dyDescent="0.3">
      <c r="B62" s="45"/>
      <c r="C62" s="4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6"/>
      <c r="AA62" s="46"/>
      <c r="AB62" s="46"/>
      <c r="AC62" s="48"/>
      <c r="AD62" s="45"/>
    </row>
    <row r="63" spans="2:30" ht="18.75" customHeight="1" x14ac:dyDescent="0.3">
      <c r="B63" s="45"/>
      <c r="C63" s="4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6"/>
      <c r="AA63" s="46"/>
      <c r="AB63" s="46"/>
      <c r="AC63" s="48"/>
      <c r="AD63" s="45"/>
    </row>
    <row r="64" spans="2:30" ht="18.75" customHeight="1" x14ac:dyDescent="0.3">
      <c r="B64" s="45"/>
      <c r="C64" s="4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6"/>
      <c r="AA64" s="46"/>
      <c r="AB64" s="46"/>
      <c r="AC64" s="48"/>
      <c r="AD64" s="45"/>
    </row>
    <row r="65" spans="2:30" ht="18.75" customHeight="1" x14ac:dyDescent="0.3">
      <c r="B65" s="45"/>
      <c r="C65" s="45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6"/>
      <c r="AA65" s="46"/>
      <c r="AB65" s="46"/>
      <c r="AC65" s="48"/>
      <c r="AD65" s="45"/>
    </row>
    <row r="66" spans="2:30" ht="18.75" customHeight="1" x14ac:dyDescent="0.3">
      <c r="B66" s="45"/>
      <c r="C66" s="45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6"/>
      <c r="AA66" s="46"/>
      <c r="AB66" s="46"/>
      <c r="AC66" s="48"/>
      <c r="AD66" s="45"/>
    </row>
  </sheetData>
  <mergeCells count="44">
    <mergeCell ref="AB48:AD48"/>
    <mergeCell ref="N23:V23"/>
    <mergeCell ref="D24:G24"/>
    <mergeCell ref="J24:M24"/>
    <mergeCell ref="D8:F8"/>
    <mergeCell ref="I8:L8"/>
    <mergeCell ref="D6:G6"/>
    <mergeCell ref="AB43:AC43"/>
    <mergeCell ref="AB46:AC47"/>
    <mergeCell ref="D13:G13"/>
    <mergeCell ref="J13:M13"/>
    <mergeCell ref="B1:AD2"/>
    <mergeCell ref="D3:Y3"/>
    <mergeCell ref="D5:H5"/>
    <mergeCell ref="I5:J5"/>
    <mergeCell ref="K5:M5"/>
    <mergeCell ref="O5:Q5"/>
    <mergeCell ref="D12:H12"/>
    <mergeCell ref="I12:J12"/>
    <mergeCell ref="K12:M12"/>
    <mergeCell ref="O12:Q12"/>
    <mergeCell ref="N8:V8"/>
    <mergeCell ref="J6:M6"/>
    <mergeCell ref="D7:G7"/>
    <mergeCell ref="J7:M7"/>
    <mergeCell ref="D14:G14"/>
    <mergeCell ref="J14:M14"/>
    <mergeCell ref="D15:F15"/>
    <mergeCell ref="I15:L15"/>
    <mergeCell ref="N15:V15"/>
    <mergeCell ref="D20:H20"/>
    <mergeCell ref="I20:J20"/>
    <mergeCell ref="K20:M20"/>
    <mergeCell ref="O20:Q20"/>
    <mergeCell ref="D19:H19"/>
    <mergeCell ref="I19:J19"/>
    <mergeCell ref="K19:M19"/>
    <mergeCell ref="O19:Q19"/>
    <mergeCell ref="D21:G21"/>
    <mergeCell ref="J21:M21"/>
    <mergeCell ref="D22:G22"/>
    <mergeCell ref="J22:M22"/>
    <mergeCell ref="D23:F23"/>
    <mergeCell ref="I23:L2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설계내역서</vt:lpstr>
      <vt:lpstr>산출근거</vt:lpstr>
      <vt:lpstr>일위대가목록</vt:lpstr>
      <vt:lpstr>일위대가표</vt:lpstr>
      <vt:lpstr>기계경비</vt:lpstr>
      <vt:lpstr>기계경비!Print_Area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2024-06-16T04:46:45Z</dcterms:modified>
</cp:coreProperties>
</file>